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filterPrivacy="1" defaultThemeVersion="124226"/>
  <xr:revisionPtr revIDLastSave="0" documentId="13_ncr:1_{58A2E76A-8A33-42C3-8B92-A89B238E3E9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Приложение 1" sheetId="2" r:id="rId1"/>
    <sheet name="Приложение 2" sheetId="3" r:id="rId2"/>
    <sheet name="График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0" i="2" l="1"/>
  <c r="I30" i="2" s="1"/>
  <c r="M30" i="2" s="1"/>
  <c r="O30" i="2" s="1"/>
  <c r="F26" i="2"/>
  <c r="G26" i="2" s="1"/>
  <c r="K26" i="2" s="1"/>
  <c r="H31" i="2"/>
  <c r="H29" i="2"/>
  <c r="I29" i="2" s="1"/>
  <c r="M29" i="2" s="1"/>
  <c r="O29" i="2" s="1"/>
  <c r="H28" i="2"/>
  <c r="H27" i="2"/>
  <c r="I27" i="2" s="1"/>
  <c r="M27" i="2" s="1"/>
  <c r="H24" i="2"/>
  <c r="L24" i="2" s="1"/>
  <c r="N24" i="2" s="1"/>
  <c r="H23" i="2"/>
  <c r="L23" i="2" s="1"/>
  <c r="N23" i="2" s="1"/>
  <c r="H22" i="2"/>
  <c r="L22" i="2" s="1"/>
  <c r="N22" i="2" s="1"/>
  <c r="H20" i="2"/>
  <c r="L20" i="2" s="1"/>
  <c r="N20" i="2" s="1"/>
  <c r="H19" i="2"/>
  <c r="L19" i="2" s="1"/>
  <c r="N19" i="2" s="1"/>
  <c r="F21" i="2"/>
  <c r="J21" i="2" s="1"/>
  <c r="N21" i="2" s="1"/>
  <c r="F18" i="2"/>
  <c r="J18" i="2" s="1"/>
  <c r="F17" i="2"/>
  <c r="J17" i="2" s="1"/>
  <c r="N17" i="2" s="1"/>
  <c r="H15" i="2"/>
  <c r="L15" i="2" s="1"/>
  <c r="N15" i="2" s="1"/>
  <c r="H14" i="2"/>
  <c r="L14" i="2" s="1"/>
  <c r="N14" i="2" s="1"/>
  <c r="H13" i="2"/>
  <c r="L13" i="2" s="1"/>
  <c r="N13" i="2" s="1"/>
  <c r="H12" i="2"/>
  <c r="H11" i="2"/>
  <c r="H9" i="2"/>
  <c r="L9" i="2" s="1"/>
  <c r="N9" i="2" s="1"/>
  <c r="F10" i="2"/>
  <c r="J10" i="2" s="1"/>
  <c r="H8" i="2"/>
  <c r="L8" i="2" s="1"/>
  <c r="N8" i="2" s="1"/>
  <c r="F7" i="2"/>
  <c r="F6" i="2"/>
  <c r="J6" i="2" s="1"/>
  <c r="N6" i="2" s="1"/>
  <c r="G11" i="4"/>
  <c r="K33" i="3"/>
  <c r="L33" i="3"/>
  <c r="M33" i="3"/>
  <c r="N33" i="3"/>
  <c r="O33" i="3"/>
  <c r="K32" i="3"/>
  <c r="L32" i="3"/>
  <c r="M32" i="3"/>
  <c r="N32" i="3"/>
  <c r="O32" i="3"/>
  <c r="K25" i="3"/>
  <c r="L25" i="3"/>
  <c r="M25" i="3"/>
  <c r="N25" i="3"/>
  <c r="O25" i="3"/>
  <c r="K16" i="3"/>
  <c r="L16" i="3"/>
  <c r="M16" i="3"/>
  <c r="N16" i="3"/>
  <c r="O16" i="3"/>
  <c r="I31" i="2"/>
  <c r="M31" i="2" s="1"/>
  <c r="O31" i="2" s="1"/>
  <c r="I28" i="2"/>
  <c r="M28" i="2" s="1"/>
  <c r="O28" i="2" s="1"/>
  <c r="I19" i="2"/>
  <c r="M19" i="2" s="1"/>
  <c r="I12" i="2"/>
  <c r="M12" i="2" s="1"/>
  <c r="O12" i="2" s="1"/>
  <c r="I11" i="2"/>
  <c r="M11" i="2" s="1"/>
  <c r="O11" i="2" s="1"/>
  <c r="G21" i="2"/>
  <c r="K21" i="2" s="1"/>
  <c r="O21" i="2" s="1"/>
  <c r="G18" i="2"/>
  <c r="K18" i="2" s="1"/>
  <c r="O18" i="2" s="1"/>
  <c r="G17" i="2"/>
  <c r="K17" i="2" s="1"/>
  <c r="G10" i="2"/>
  <c r="K10" i="2" s="1"/>
  <c r="O10" i="2" s="1"/>
  <c r="G7" i="2"/>
  <c r="K7" i="2" s="1"/>
  <c r="O7" i="2" s="1"/>
  <c r="E32" i="3"/>
  <c r="D32" i="3"/>
  <c r="E25" i="3"/>
  <c r="D25" i="3"/>
  <c r="E16" i="3"/>
  <c r="D16" i="3"/>
  <c r="J16" i="3"/>
  <c r="L31" i="2"/>
  <c r="N31" i="2" s="1"/>
  <c r="L30" i="2"/>
  <c r="N30" i="2" s="1"/>
  <c r="L29" i="2"/>
  <c r="N29" i="2" s="1"/>
  <c r="L28" i="2"/>
  <c r="N28" i="2" s="1"/>
  <c r="L27" i="2"/>
  <c r="N27" i="2" s="1"/>
  <c r="L12" i="2"/>
  <c r="N12" i="2" s="1"/>
  <c r="L11" i="2"/>
  <c r="N11" i="2" s="1"/>
  <c r="J7" i="2"/>
  <c r="N7" i="2" s="1"/>
  <c r="E25" i="2"/>
  <c r="D25" i="2"/>
  <c r="E16" i="2"/>
  <c r="D16" i="2"/>
  <c r="J26" i="2" l="1"/>
  <c r="N26" i="2" s="1"/>
  <c r="I22" i="2"/>
  <c r="M22" i="2" s="1"/>
  <c r="O22" i="2" s="1"/>
  <c r="I23" i="2"/>
  <c r="M23" i="2" s="1"/>
  <c r="O23" i="2" s="1"/>
  <c r="I24" i="2"/>
  <c r="M24" i="2" s="1"/>
  <c r="O24" i="2" s="1"/>
  <c r="I20" i="2"/>
  <c r="M20" i="2" s="1"/>
  <c r="O20" i="2" s="1"/>
  <c r="I13" i="2"/>
  <c r="M13" i="2" s="1"/>
  <c r="O13" i="2" s="1"/>
  <c r="I15" i="2"/>
  <c r="M15" i="2" s="1"/>
  <c r="O15" i="2" s="1"/>
  <c r="I14" i="2"/>
  <c r="M14" i="2" s="1"/>
  <c r="O14" i="2" s="1"/>
  <c r="I9" i="2"/>
  <c r="M9" i="2" s="1"/>
  <c r="O9" i="2" s="1"/>
  <c r="I8" i="2"/>
  <c r="M8" i="2" s="1"/>
  <c r="G6" i="2"/>
  <c r="K6" i="2" s="1"/>
  <c r="N32" i="2"/>
  <c r="M32" i="2"/>
  <c r="L32" i="2"/>
  <c r="O27" i="2"/>
  <c r="K32" i="2"/>
  <c r="O26" i="2"/>
  <c r="O32" i="2" s="1"/>
  <c r="O19" i="2"/>
  <c r="L25" i="2"/>
  <c r="N25" i="2"/>
  <c r="K25" i="2"/>
  <c r="O17" i="2"/>
  <c r="L16" i="2"/>
  <c r="O6" i="2"/>
  <c r="K16" i="2"/>
  <c r="J32" i="2"/>
  <c r="J16" i="2"/>
  <c r="J25" i="2"/>
  <c r="N18" i="2"/>
  <c r="N10" i="2"/>
  <c r="N16" i="2" s="1"/>
  <c r="E33" i="3"/>
  <c r="D33" i="3"/>
  <c r="J25" i="3"/>
  <c r="J32" i="3"/>
  <c r="E32" i="2"/>
  <c r="D32" i="2"/>
  <c r="M25" i="2" l="1"/>
  <c r="M16" i="2"/>
  <c r="M33" i="2" s="1"/>
  <c r="O8" i="2"/>
  <c r="O16" i="2" s="1"/>
  <c r="L33" i="2"/>
  <c r="O25" i="2"/>
  <c r="N33" i="2"/>
  <c r="J33" i="2"/>
  <c r="K33" i="2"/>
  <c r="J33" i="3"/>
  <c r="E33" i="2"/>
  <c r="O33" i="2" l="1"/>
  <c r="P6" i="2"/>
  <c r="Q6" i="2" s="1"/>
  <c r="R6" i="2"/>
  <c r="S6" i="2" s="1"/>
  <c r="D33" i="2"/>
  <c r="F13" i="4" l="1"/>
  <c r="E13" i="4"/>
  <c r="D13" i="4"/>
  <c r="C13" i="4"/>
  <c r="G13" i="4" l="1"/>
</calcChain>
</file>

<file path=xl/sharedStrings.xml><?xml version="1.0" encoding="utf-8"?>
<sst xmlns="http://schemas.openxmlformats.org/spreadsheetml/2006/main" count="158" uniqueCount="58">
  <si>
    <t>Отдел и подотдел</t>
  </si>
  <si>
    <t>Дървесен вид</t>
  </si>
  <si>
    <t>Сортимент</t>
  </si>
  <si>
    <t>Прогнозно количество дървесина пл.куб.м.</t>
  </si>
  <si>
    <t>Прогнозно количество дървесина пр.куб.м.</t>
  </si>
  <si>
    <t>Начална цена лв./пл.м3 без ДДС</t>
  </si>
  <si>
    <t>Начална цена лв./пр.м3 без ДДС</t>
  </si>
  <si>
    <t>Обща цена. лв. без ДДС/ пл.м3</t>
  </si>
  <si>
    <t>Обща цена. лв. без ДДС/ пр.м3</t>
  </si>
  <si>
    <t>Обща цена. лв. без ДДС</t>
  </si>
  <si>
    <t>Дърва за огрев</t>
  </si>
  <si>
    <t>Всичко за подотдела</t>
  </si>
  <si>
    <t>Трупи за бичене 18-29 см.</t>
  </si>
  <si>
    <t>Средна технологична дървесина</t>
  </si>
  <si>
    <t>Достигната цена лв./пл.м3 без ДДС</t>
  </si>
  <si>
    <t>Достигната цена лв./пр.м3 без ДДС</t>
  </si>
  <si>
    <t>към Договор № ……….. \ …………………</t>
  </si>
  <si>
    <t>График за добив на дървесина по тримесечия</t>
  </si>
  <si>
    <t>ОБЩО</t>
  </si>
  <si>
    <t>І</t>
  </si>
  <si>
    <t>ІІ</t>
  </si>
  <si>
    <t>ІІІ</t>
  </si>
  <si>
    <t>ІV</t>
  </si>
  <si>
    <t>ВСИЧКО:</t>
  </si>
  <si>
    <t>Възложител:</t>
  </si>
  <si>
    <t>Изпълнител:</t>
  </si>
  <si>
    <t>гбр</t>
  </si>
  <si>
    <t>кл</t>
  </si>
  <si>
    <t>Трупи за бичене 30-49 см.</t>
  </si>
  <si>
    <t>Дърва-технологична дървесина</t>
  </si>
  <si>
    <t>ОЗМ</t>
  </si>
  <si>
    <t>срлп</t>
  </si>
  <si>
    <t>цр</t>
  </si>
  <si>
    <t>бл</t>
  </si>
  <si>
    <t>кгбр</t>
  </si>
  <si>
    <r>
      <t>тримесечие - 20</t>
    </r>
    <r>
      <rPr>
        <b/>
        <sz val="11"/>
        <color rgb="FFFF0000"/>
        <rFont val="Times New Roman"/>
        <family val="1"/>
        <charset val="204"/>
      </rPr>
      <t>26г</t>
    </r>
    <r>
      <rPr>
        <b/>
        <sz val="11"/>
        <color theme="1"/>
        <rFont val="Times New Roman"/>
        <family val="1"/>
        <charset val="204"/>
      </rPr>
      <t>., пл.куб.м.</t>
    </r>
  </si>
  <si>
    <t>296-а</t>
  </si>
  <si>
    <t>296-д</t>
  </si>
  <si>
    <t>чдб</t>
  </si>
  <si>
    <t>296-л</t>
  </si>
  <si>
    <t>296-а; 296-д; 296-л</t>
  </si>
  <si>
    <t>Стъпка на наддаване, лв</t>
  </si>
  <si>
    <t>Начална цена евро/пл.м3 без ДДС</t>
  </si>
  <si>
    <t>Начална цена евро/пр.м3 без ДДС</t>
  </si>
  <si>
    <t>Обща цена евро без ДДС/ пл.м3</t>
  </si>
  <si>
    <t>Обща цена евро без ДДС/ пр.м3</t>
  </si>
  <si>
    <t>Обща цена евро без ДДС</t>
  </si>
  <si>
    <t>Гаранция за участие, лв 5%</t>
  </si>
  <si>
    <t>Гаранция за участие, евро 5%</t>
  </si>
  <si>
    <t>Стъпка на наддаване, евро</t>
  </si>
  <si>
    <t>Достигната цена евро/пл.м3 без ДДС</t>
  </si>
  <si>
    <t>Достигната цена евро/пр.м3 без ДДС</t>
  </si>
  <si>
    <t xml:space="preserve">Приложение №1 за обект №2-9-26 </t>
  </si>
  <si>
    <t>Всичко за Обект №2-9-26</t>
  </si>
  <si>
    <t xml:space="preserve">Приложение №2 за обект №2-9-26 </t>
  </si>
  <si>
    <t xml:space="preserve">Всичко за Обект №2-9-26 </t>
  </si>
  <si>
    <t xml:space="preserve">ПРИЛОЖЕНИЕ № 3 ЗА ОБЕКТ №2-9-26 </t>
  </si>
  <si>
    <t xml:space="preserve">Обект № 2-9-26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</si>
</sst>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0"/>
      <name val="Arial"/>
    </font>
    <font>
      <b/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color rgb="FFFF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  <charset val="204"/>
      <scheme val="major"/>
    </font>
    <font>
      <sz val="11"/>
      <color theme="1"/>
      <name val="Cambria"/>
      <family val="1"/>
      <charset val="204"/>
      <scheme val="maj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80">
    <xf numFmtId="0" fontId="0" fillId="0" borderId="0" xfId="0"/>
    <xf numFmtId="0" fontId="1" fillId="0" borderId="0" xfId="1"/>
    <xf numFmtId="0" fontId="3" fillId="0" borderId="4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/>
    </xf>
    <xf numFmtId="0" fontId="3" fillId="0" borderId="6" xfId="1" applyFont="1" applyBorder="1" applyAlignment="1">
      <alignment vertical="top"/>
    </xf>
    <xf numFmtId="1" fontId="3" fillId="0" borderId="6" xfId="1" applyNumberFormat="1" applyFont="1" applyBorder="1" applyAlignment="1">
      <alignment vertical="top"/>
    </xf>
    <xf numFmtId="1" fontId="3" fillId="0" borderId="4" xfId="1" applyNumberFormat="1" applyFont="1" applyBorder="1" applyAlignment="1">
      <alignment vertical="top"/>
    </xf>
    <xf numFmtId="0" fontId="6" fillId="3" borderId="6" xfId="1" applyFont="1" applyFill="1" applyBorder="1"/>
    <xf numFmtId="1" fontId="6" fillId="3" borderId="6" xfId="1" applyNumberFormat="1" applyFont="1" applyFill="1" applyBorder="1"/>
    <xf numFmtId="0" fontId="3" fillId="3" borderId="4" xfId="1" applyFont="1" applyFill="1" applyBorder="1"/>
    <xf numFmtId="2" fontId="6" fillId="3" borderId="6" xfId="1" applyNumberFormat="1" applyFont="1" applyFill="1" applyBorder="1"/>
    <xf numFmtId="0" fontId="7" fillId="4" borderId="10" xfId="0" applyFont="1" applyFill="1" applyBorder="1"/>
    <xf numFmtId="1" fontId="6" fillId="4" borderId="4" xfId="1" applyNumberFormat="1" applyFont="1" applyFill="1" applyBorder="1" applyAlignment="1">
      <alignment vertical="top"/>
    </xf>
    <xf numFmtId="0" fontId="7" fillId="4" borderId="4" xfId="0" applyFont="1" applyFill="1" applyBorder="1"/>
    <xf numFmtId="0" fontId="3" fillId="0" borderId="4" xfId="1" applyFont="1" applyBorder="1" applyAlignment="1">
      <alignment vertical="top"/>
    </xf>
    <xf numFmtId="0" fontId="3" fillId="0" borderId="4" xfId="1" applyFont="1" applyBorder="1"/>
    <xf numFmtId="2" fontId="3" fillId="0" borderId="4" xfId="1" applyNumberFormat="1" applyFont="1" applyBorder="1"/>
    <xf numFmtId="0" fontId="5" fillId="0" borderId="4" xfId="0" applyFont="1" applyBorder="1"/>
    <xf numFmtId="0" fontId="5" fillId="0" borderId="4" xfId="0" applyFont="1" applyBorder="1" applyAlignment="1">
      <alignment wrapText="1"/>
    </xf>
    <xf numFmtId="2" fontId="6" fillId="4" borderId="4" xfId="1" applyNumberFormat="1" applyFont="1" applyFill="1" applyBorder="1" applyAlignment="1">
      <alignment vertical="top"/>
    </xf>
    <xf numFmtId="0" fontId="3" fillId="0" borderId="11" xfId="1" applyFont="1" applyBorder="1" applyAlignment="1">
      <alignment vertical="top"/>
    </xf>
    <xf numFmtId="1" fontId="3" fillId="0" borderId="11" xfId="1" applyNumberFormat="1" applyFont="1" applyBorder="1" applyAlignment="1">
      <alignment vertical="top"/>
    </xf>
    <xf numFmtId="2" fontId="3" fillId="0" borderId="8" xfId="1" applyNumberFormat="1" applyFont="1" applyBorder="1"/>
    <xf numFmtId="0" fontId="10" fillId="0" borderId="0" xfId="0" applyFont="1"/>
    <xf numFmtId="0" fontId="11" fillId="0" borderId="0" xfId="0" applyFont="1"/>
    <xf numFmtId="0" fontId="10" fillId="0" borderId="1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4" xfId="0" applyFont="1" applyBorder="1"/>
    <xf numFmtId="0" fontId="13" fillId="0" borderId="0" xfId="0" applyFont="1"/>
    <xf numFmtId="0" fontId="14" fillId="0" borderId="0" xfId="0" applyFont="1"/>
    <xf numFmtId="2" fontId="3" fillId="0" borderId="6" xfId="1" applyNumberFormat="1" applyFont="1" applyBorder="1"/>
    <xf numFmtId="1" fontId="3" fillId="0" borderId="4" xfId="1" applyNumberFormat="1" applyFont="1" applyBorder="1"/>
    <xf numFmtId="1" fontId="3" fillId="0" borderId="6" xfId="1" applyNumberFormat="1" applyFont="1" applyBorder="1"/>
    <xf numFmtId="0" fontId="5" fillId="0" borderId="6" xfId="0" applyFont="1" applyBorder="1" applyAlignment="1">
      <alignment wrapText="1"/>
    </xf>
    <xf numFmtId="0" fontId="3" fillId="3" borderId="4" xfId="1" applyFont="1" applyFill="1" applyBorder="1" applyAlignment="1">
      <alignment vertical="center" wrapText="1"/>
    </xf>
    <xf numFmtId="0" fontId="3" fillId="3" borderId="4" xfId="1" applyFont="1" applyFill="1" applyBorder="1" applyAlignment="1">
      <alignment vertical="top"/>
    </xf>
    <xf numFmtId="0" fontId="3" fillId="5" borderId="20" xfId="1" applyFont="1" applyFill="1" applyBorder="1" applyAlignment="1">
      <alignment vertical="center" wrapText="1"/>
    </xf>
    <xf numFmtId="0" fontId="3" fillId="5" borderId="9" xfId="1" applyFont="1" applyFill="1" applyBorder="1" applyAlignment="1">
      <alignment vertical="top"/>
    </xf>
    <xf numFmtId="0" fontId="6" fillId="5" borderId="6" xfId="1" applyFont="1" applyFill="1" applyBorder="1"/>
    <xf numFmtId="1" fontId="6" fillId="5" borderId="6" xfId="1" applyNumberFormat="1" applyFont="1" applyFill="1" applyBorder="1"/>
    <xf numFmtId="0" fontId="3" fillId="5" borderId="4" xfId="1" applyFont="1" applyFill="1" applyBorder="1"/>
    <xf numFmtId="2" fontId="6" fillId="5" borderId="6" xfId="1" applyNumberFormat="1" applyFont="1" applyFill="1" applyBorder="1"/>
    <xf numFmtId="0" fontId="2" fillId="2" borderId="0" xfId="1" applyFont="1" applyFill="1" applyAlignment="1">
      <alignment horizontal="center" vertical="center" wrapText="1"/>
    </xf>
    <xf numFmtId="0" fontId="3" fillId="3" borderId="6" xfId="1" applyFont="1" applyFill="1" applyBorder="1"/>
    <xf numFmtId="0" fontId="3" fillId="5" borderId="6" xfId="1" applyFont="1" applyFill="1" applyBorder="1"/>
    <xf numFmtId="0" fontId="0" fillId="0" borderId="4" xfId="0" applyBorder="1"/>
    <xf numFmtId="0" fontId="0" fillId="0" borderId="4" xfId="0" applyBorder="1" applyAlignment="1">
      <alignment horizontal="center" vertical="center" wrapText="1"/>
    </xf>
    <xf numFmtId="2" fontId="0" fillId="0" borderId="4" xfId="0" applyNumberFormat="1" applyBorder="1"/>
    <xf numFmtId="1" fontId="9" fillId="0" borderId="4" xfId="0" applyNumberFormat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6" fillId="4" borderId="9" xfId="1" applyFont="1" applyFill="1" applyBorder="1" applyAlignment="1">
      <alignment horizontal="center" vertical="center"/>
    </xf>
    <xf numFmtId="0" fontId="6" fillId="4" borderId="6" xfId="1" applyFont="1" applyFill="1" applyBorder="1" applyAlignment="1">
      <alignment horizontal="center" vertical="center"/>
    </xf>
    <xf numFmtId="2" fontId="9" fillId="0" borderId="5" xfId="0" applyNumberFormat="1" applyFont="1" applyBorder="1" applyAlignment="1">
      <alignment horizontal="center" vertical="center"/>
    </xf>
    <xf numFmtId="2" fontId="9" fillId="0" borderId="7" xfId="0" applyNumberFormat="1" applyFont="1" applyBorder="1" applyAlignment="1">
      <alignment horizontal="center" vertical="center"/>
    </xf>
    <xf numFmtId="2" fontId="9" fillId="0" borderId="8" xfId="0" applyNumberFormat="1" applyFont="1" applyBorder="1" applyAlignment="1">
      <alignment horizontal="center" vertical="center"/>
    </xf>
    <xf numFmtId="0" fontId="6" fillId="0" borderId="21" xfId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6" fillId="0" borderId="22" xfId="1" applyFont="1" applyBorder="1" applyAlignment="1">
      <alignment horizontal="center" vertical="center" wrapText="1"/>
    </xf>
    <xf numFmtId="0" fontId="6" fillId="0" borderId="20" xfId="1" applyFont="1" applyBorder="1" applyAlignment="1">
      <alignment horizontal="center" vertical="center" wrapText="1"/>
    </xf>
    <xf numFmtId="1" fontId="9" fillId="0" borderId="5" xfId="0" applyNumberFormat="1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" fontId="9" fillId="0" borderId="8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1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0" fillId="0" borderId="19" xfId="0" applyFont="1" applyBorder="1" applyAlignment="1">
      <alignment horizontal="center"/>
    </xf>
  </cellXfs>
  <cellStyles count="2">
    <cellStyle name="Нормален" xfId="0" builtinId="0"/>
    <cellStyle name="Нормален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33"/>
  <sheetViews>
    <sheetView tabSelected="1" topLeftCell="A13" zoomScaleNormal="100" workbookViewId="0">
      <selection activeCell="J36" sqref="J36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1.140625" customWidth="1"/>
    <col min="8" max="8" width="10" customWidth="1"/>
    <col min="9" max="9" width="11.5703125" customWidth="1"/>
    <col min="10" max="11" width="10.5703125" customWidth="1"/>
    <col min="12" max="13" width="11.28515625" customWidth="1"/>
    <col min="14" max="16" width="12" customWidth="1"/>
    <col min="17" max="17" width="13.5703125" customWidth="1"/>
    <col min="18" max="18" width="13.7109375" customWidth="1"/>
    <col min="19" max="19" width="13.140625" customWidth="1"/>
  </cols>
  <sheetData>
    <row r="1" spans="1:19" ht="15.75" thickBot="1" x14ac:dyDescent="0.3"/>
    <row r="2" spans="1:19" ht="16.149999999999999" customHeight="1" thickBot="1" x14ac:dyDescent="0.3">
      <c r="C2" s="53" t="s">
        <v>52</v>
      </c>
      <c r="D2" s="54"/>
      <c r="E2" s="54"/>
      <c r="F2" s="54"/>
      <c r="G2" s="54"/>
      <c r="H2" s="55"/>
      <c r="I2" s="46"/>
    </row>
    <row r="3" spans="1:19" ht="16.5" thickBot="1" x14ac:dyDescent="0.3">
      <c r="C3" s="53"/>
      <c r="D3" s="54"/>
      <c r="E3" s="54"/>
      <c r="F3" s="54"/>
      <c r="G3" s="54"/>
      <c r="H3" s="55"/>
      <c r="I3" s="46"/>
    </row>
    <row r="4" spans="1:19" ht="15.75" x14ac:dyDescent="0.25">
      <c r="A4" s="1"/>
      <c r="B4" s="1"/>
      <c r="C4" s="56"/>
      <c r="D4" s="56"/>
      <c r="E4" s="56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9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5</v>
      </c>
      <c r="G5" s="2" t="s">
        <v>42</v>
      </c>
      <c r="H5" s="2" t="s">
        <v>6</v>
      </c>
      <c r="I5" s="2" t="s">
        <v>43</v>
      </c>
      <c r="J5" s="2" t="s">
        <v>7</v>
      </c>
      <c r="K5" s="2" t="s">
        <v>44</v>
      </c>
      <c r="L5" s="2" t="s">
        <v>8</v>
      </c>
      <c r="M5" s="2" t="s">
        <v>45</v>
      </c>
      <c r="N5" s="2" t="s">
        <v>9</v>
      </c>
      <c r="O5" s="2" t="s">
        <v>46</v>
      </c>
      <c r="P5" s="50" t="s">
        <v>47</v>
      </c>
      <c r="Q5" s="50" t="s">
        <v>48</v>
      </c>
      <c r="R5" s="2" t="s">
        <v>41</v>
      </c>
      <c r="S5" s="2" t="s">
        <v>49</v>
      </c>
    </row>
    <row r="6" spans="1:19" ht="15.75" x14ac:dyDescent="0.25">
      <c r="A6" s="63" t="s">
        <v>36</v>
      </c>
      <c r="B6" s="17" t="s">
        <v>32</v>
      </c>
      <c r="C6" s="37" t="s">
        <v>28</v>
      </c>
      <c r="D6" s="20">
        <v>43</v>
      </c>
      <c r="E6" s="21"/>
      <c r="F6" s="22">
        <f>76-(0.1*76)</f>
        <v>68.400000000000006</v>
      </c>
      <c r="G6" s="22">
        <f>F6/1.95583</f>
        <v>34.972364673821346</v>
      </c>
      <c r="H6" s="22"/>
      <c r="I6" s="22"/>
      <c r="J6" s="22">
        <f>D6*F6</f>
        <v>2941.2000000000003</v>
      </c>
      <c r="K6" s="22">
        <f>D6*G6</f>
        <v>1503.8116809743178</v>
      </c>
      <c r="L6" s="22"/>
      <c r="M6" s="22"/>
      <c r="N6" s="22">
        <f>J6+L6</f>
        <v>2941.2000000000003</v>
      </c>
      <c r="O6" s="16">
        <f>K6+M6</f>
        <v>1503.8116809743178</v>
      </c>
      <c r="P6" s="59">
        <f>N33*0.05</f>
        <v>7131.2850000000008</v>
      </c>
      <c r="Q6" s="59">
        <f>P6/1.95583</f>
        <v>3646.1681229963756</v>
      </c>
      <c r="R6" s="68">
        <f>N33*0.01</f>
        <v>1426.2570000000001</v>
      </c>
      <c r="S6" s="52">
        <f>R6/1.95583</f>
        <v>729.233624599275</v>
      </c>
    </row>
    <row r="7" spans="1:19" ht="15.75" x14ac:dyDescent="0.25">
      <c r="A7" s="64"/>
      <c r="B7" s="17" t="s">
        <v>32</v>
      </c>
      <c r="C7" s="37" t="s">
        <v>12</v>
      </c>
      <c r="D7" s="4">
        <v>373</v>
      </c>
      <c r="E7" s="5"/>
      <c r="F7" s="16">
        <f>71-(0.1*71)</f>
        <v>63.9</v>
      </c>
      <c r="G7" s="22">
        <f>F7/1.95583</f>
        <v>32.671551208438359</v>
      </c>
      <c r="H7" s="16"/>
      <c r="I7" s="22"/>
      <c r="J7" s="22">
        <f>D7*F7</f>
        <v>23834.7</v>
      </c>
      <c r="K7" s="22">
        <f>D7*G7</f>
        <v>12186.488600747507</v>
      </c>
      <c r="L7" s="16"/>
      <c r="M7" s="22"/>
      <c r="N7" s="22">
        <f t="shared" ref="N7:N31" si="0">J7+L7</f>
        <v>23834.7</v>
      </c>
      <c r="O7" s="16">
        <f t="shared" ref="O7:O31" si="1">K7+M7</f>
        <v>12186.488600747507</v>
      </c>
      <c r="P7" s="60"/>
      <c r="Q7" s="60"/>
      <c r="R7" s="69"/>
      <c r="S7" s="52"/>
    </row>
    <row r="8" spans="1:19" ht="15.75" x14ac:dyDescent="0.25">
      <c r="A8" s="64"/>
      <c r="B8" s="17" t="s">
        <v>32</v>
      </c>
      <c r="C8" s="37" t="s">
        <v>13</v>
      </c>
      <c r="D8" s="4">
        <v>114</v>
      </c>
      <c r="E8" s="5">
        <v>190</v>
      </c>
      <c r="F8" s="16"/>
      <c r="G8" s="16"/>
      <c r="H8" s="16">
        <f>40-(0.1*40)</f>
        <v>36</v>
      </c>
      <c r="I8" s="22">
        <f>H8/1.95583</f>
        <v>18.406507723063864</v>
      </c>
      <c r="J8" s="22"/>
      <c r="K8" s="22"/>
      <c r="L8" s="16">
        <f>E8*H8</f>
        <v>6840</v>
      </c>
      <c r="M8" s="22">
        <f>E8*I8</f>
        <v>3497.2364673821344</v>
      </c>
      <c r="N8" s="22">
        <f t="shared" si="0"/>
        <v>6840</v>
      </c>
      <c r="O8" s="16">
        <f t="shared" si="1"/>
        <v>3497.2364673821344</v>
      </c>
      <c r="P8" s="60"/>
      <c r="Q8" s="60"/>
      <c r="R8" s="69"/>
      <c r="S8" s="52"/>
    </row>
    <row r="9" spans="1:19" ht="15.75" x14ac:dyDescent="0.25">
      <c r="A9" s="64"/>
      <c r="B9" s="17" t="s">
        <v>32</v>
      </c>
      <c r="C9" s="37" t="s">
        <v>29</v>
      </c>
      <c r="D9" s="4">
        <v>400</v>
      </c>
      <c r="E9" s="6">
        <v>667</v>
      </c>
      <c r="F9" s="16"/>
      <c r="G9" s="16"/>
      <c r="H9" s="16">
        <f>40-(0.1*40)</f>
        <v>36</v>
      </c>
      <c r="I9" s="22">
        <f>H9/1.95583</f>
        <v>18.406507723063864</v>
      </c>
      <c r="J9" s="16"/>
      <c r="K9" s="16"/>
      <c r="L9" s="16">
        <f>E9*H9</f>
        <v>24012</v>
      </c>
      <c r="M9" s="22">
        <f>E9*I9</f>
        <v>12277.140651283598</v>
      </c>
      <c r="N9" s="22">
        <f t="shared" si="0"/>
        <v>24012</v>
      </c>
      <c r="O9" s="16">
        <f t="shared" si="1"/>
        <v>12277.140651283598</v>
      </c>
      <c r="P9" s="60"/>
      <c r="Q9" s="60"/>
      <c r="R9" s="69"/>
      <c r="S9" s="52"/>
    </row>
    <row r="10" spans="1:19" ht="15.75" x14ac:dyDescent="0.25">
      <c r="A10" s="64"/>
      <c r="B10" s="17" t="s">
        <v>32</v>
      </c>
      <c r="C10" s="37" t="s">
        <v>30</v>
      </c>
      <c r="D10" s="4">
        <v>42</v>
      </c>
      <c r="E10" s="5"/>
      <c r="F10" s="16">
        <f>66-(0.1*66)</f>
        <v>59.4</v>
      </c>
      <c r="G10" s="22">
        <f>F10/1.95583</f>
        <v>30.370737743055379</v>
      </c>
      <c r="H10" s="16"/>
      <c r="I10" s="22"/>
      <c r="J10" s="22">
        <f>D10*F10</f>
        <v>2494.7999999999997</v>
      </c>
      <c r="K10" s="22">
        <f>D10*G10</f>
        <v>1275.570985208326</v>
      </c>
      <c r="L10" s="16"/>
      <c r="M10" s="22"/>
      <c r="N10" s="22">
        <f t="shared" si="0"/>
        <v>2494.7999999999997</v>
      </c>
      <c r="O10" s="16">
        <f t="shared" si="1"/>
        <v>1275.570985208326</v>
      </c>
      <c r="P10" s="60"/>
      <c r="Q10" s="60"/>
      <c r="R10" s="69"/>
      <c r="S10" s="52"/>
    </row>
    <row r="11" spans="1:19" ht="15.75" x14ac:dyDescent="0.25">
      <c r="A11" s="64"/>
      <c r="B11" s="17" t="s">
        <v>32</v>
      </c>
      <c r="C11" s="37" t="s">
        <v>10</v>
      </c>
      <c r="D11" s="4">
        <v>443</v>
      </c>
      <c r="E11" s="5">
        <v>805</v>
      </c>
      <c r="F11" s="15"/>
      <c r="G11" s="15"/>
      <c r="H11" s="16">
        <f t="shared" ref="H11:H15" si="2">40-(0.1*40)</f>
        <v>36</v>
      </c>
      <c r="I11" s="22">
        <f t="shared" ref="I11:I15" si="3">H11/1.95583</f>
        <v>18.406507723063864</v>
      </c>
      <c r="J11" s="34"/>
      <c r="K11" s="34"/>
      <c r="L11" s="16">
        <f t="shared" ref="L11:L15" si="4">E11*H11</f>
        <v>28980</v>
      </c>
      <c r="M11" s="22">
        <f t="shared" ref="M11:M15" si="5">E11*I11</f>
        <v>14817.238717066411</v>
      </c>
      <c r="N11" s="22">
        <f t="shared" si="0"/>
        <v>28980</v>
      </c>
      <c r="O11" s="16">
        <f t="shared" si="1"/>
        <v>14817.238717066411</v>
      </c>
      <c r="P11" s="60"/>
      <c r="Q11" s="60"/>
      <c r="R11" s="69"/>
      <c r="S11" s="52"/>
    </row>
    <row r="12" spans="1:19" ht="15.75" x14ac:dyDescent="0.25">
      <c r="A12" s="64"/>
      <c r="B12" s="17" t="s">
        <v>26</v>
      </c>
      <c r="C12" s="37" t="s">
        <v>10</v>
      </c>
      <c r="D12" s="4">
        <v>34</v>
      </c>
      <c r="E12" s="5">
        <v>62</v>
      </c>
      <c r="F12" s="15"/>
      <c r="G12" s="15"/>
      <c r="H12" s="16">
        <f t="shared" si="2"/>
        <v>36</v>
      </c>
      <c r="I12" s="22">
        <f t="shared" si="3"/>
        <v>18.406507723063864</v>
      </c>
      <c r="J12" s="34"/>
      <c r="K12" s="34"/>
      <c r="L12" s="16">
        <f t="shared" si="4"/>
        <v>2232</v>
      </c>
      <c r="M12" s="22">
        <f t="shared" si="5"/>
        <v>1141.2034788299595</v>
      </c>
      <c r="N12" s="22">
        <f t="shared" si="0"/>
        <v>2232</v>
      </c>
      <c r="O12" s="16">
        <f t="shared" si="1"/>
        <v>1141.2034788299595</v>
      </c>
      <c r="P12" s="60"/>
      <c r="Q12" s="60"/>
      <c r="R12" s="69"/>
      <c r="S12" s="52"/>
    </row>
    <row r="13" spans="1:19" ht="15.75" x14ac:dyDescent="0.25">
      <c r="A13" s="64"/>
      <c r="B13" s="17" t="s">
        <v>33</v>
      </c>
      <c r="C13" s="37" t="s">
        <v>10</v>
      </c>
      <c r="D13" s="4">
        <v>14</v>
      </c>
      <c r="E13" s="5">
        <v>25</v>
      </c>
      <c r="F13" s="15"/>
      <c r="G13" s="15"/>
      <c r="H13" s="16">
        <f t="shared" si="2"/>
        <v>36</v>
      </c>
      <c r="I13" s="22">
        <f t="shared" si="3"/>
        <v>18.406507723063864</v>
      </c>
      <c r="J13" s="34"/>
      <c r="K13" s="34"/>
      <c r="L13" s="16">
        <f t="shared" si="4"/>
        <v>900</v>
      </c>
      <c r="M13" s="22">
        <f t="shared" si="5"/>
        <v>460.16269307659661</v>
      </c>
      <c r="N13" s="22">
        <f t="shared" si="0"/>
        <v>900</v>
      </c>
      <c r="O13" s="16">
        <f t="shared" si="1"/>
        <v>460.16269307659661</v>
      </c>
      <c r="P13" s="60"/>
      <c r="Q13" s="60"/>
      <c r="R13" s="69"/>
      <c r="S13" s="52"/>
    </row>
    <row r="14" spans="1:19" ht="15.75" x14ac:dyDescent="0.25">
      <c r="A14" s="64"/>
      <c r="B14" s="17" t="s">
        <v>34</v>
      </c>
      <c r="C14" s="37" t="s">
        <v>10</v>
      </c>
      <c r="D14" s="4">
        <v>10</v>
      </c>
      <c r="E14" s="5">
        <v>18</v>
      </c>
      <c r="F14" s="15"/>
      <c r="G14" s="15"/>
      <c r="H14" s="16">
        <f t="shared" si="2"/>
        <v>36</v>
      </c>
      <c r="I14" s="22">
        <f t="shared" si="3"/>
        <v>18.406507723063864</v>
      </c>
      <c r="J14" s="34"/>
      <c r="K14" s="34"/>
      <c r="L14" s="16">
        <f t="shared" si="4"/>
        <v>648</v>
      </c>
      <c r="M14" s="22">
        <f t="shared" si="5"/>
        <v>331.31713901514956</v>
      </c>
      <c r="N14" s="22">
        <f t="shared" si="0"/>
        <v>648</v>
      </c>
      <c r="O14" s="16">
        <f t="shared" si="1"/>
        <v>331.31713901514956</v>
      </c>
      <c r="P14" s="60"/>
      <c r="Q14" s="60"/>
      <c r="R14" s="69"/>
      <c r="S14" s="52"/>
    </row>
    <row r="15" spans="1:19" ht="15.75" x14ac:dyDescent="0.25">
      <c r="A15" s="65"/>
      <c r="B15" s="17" t="s">
        <v>27</v>
      </c>
      <c r="C15" s="37" t="s">
        <v>10</v>
      </c>
      <c r="D15" s="4">
        <v>12</v>
      </c>
      <c r="E15" s="5">
        <v>22</v>
      </c>
      <c r="F15" s="15"/>
      <c r="G15" s="15"/>
      <c r="H15" s="16">
        <f t="shared" si="2"/>
        <v>36</v>
      </c>
      <c r="I15" s="22">
        <f t="shared" si="3"/>
        <v>18.406507723063864</v>
      </c>
      <c r="J15" s="34"/>
      <c r="K15" s="34"/>
      <c r="L15" s="16">
        <f t="shared" si="4"/>
        <v>792</v>
      </c>
      <c r="M15" s="22">
        <f t="shared" si="5"/>
        <v>404.94316990740504</v>
      </c>
      <c r="N15" s="22">
        <f t="shared" si="0"/>
        <v>792</v>
      </c>
      <c r="O15" s="16">
        <f t="shared" si="1"/>
        <v>404.94316990740504</v>
      </c>
      <c r="P15" s="60"/>
      <c r="Q15" s="60"/>
      <c r="R15" s="69"/>
      <c r="S15" s="52"/>
    </row>
    <row r="16" spans="1:19" ht="15.75" x14ac:dyDescent="0.25">
      <c r="A16" s="38"/>
      <c r="B16" s="39"/>
      <c r="C16" s="7" t="s">
        <v>11</v>
      </c>
      <c r="D16" s="8">
        <f>SUM(D6:D15)</f>
        <v>1485</v>
      </c>
      <c r="E16" s="8">
        <f>SUM(E6:E15)</f>
        <v>1789</v>
      </c>
      <c r="F16" s="9"/>
      <c r="G16" s="9"/>
      <c r="H16" s="9"/>
      <c r="I16" s="47"/>
      <c r="J16" s="10">
        <f>SUM(J6:J15)</f>
        <v>29270.7</v>
      </c>
      <c r="K16" s="10">
        <f t="shared" ref="K16:O16" si="6">SUM(K6:K15)</f>
        <v>14965.871266930151</v>
      </c>
      <c r="L16" s="10">
        <f t="shared" si="6"/>
        <v>64404</v>
      </c>
      <c r="M16" s="10">
        <f t="shared" si="6"/>
        <v>32929.242316561256</v>
      </c>
      <c r="N16" s="10">
        <f t="shared" si="6"/>
        <v>93674.700000000012</v>
      </c>
      <c r="O16" s="10">
        <f t="shared" si="6"/>
        <v>47895.113583491409</v>
      </c>
      <c r="P16" s="60"/>
      <c r="Q16" s="60"/>
      <c r="R16" s="69"/>
      <c r="S16" s="52"/>
    </row>
    <row r="17" spans="1:19" ht="15.75" x14ac:dyDescent="0.25">
      <c r="A17" s="66" t="s">
        <v>37</v>
      </c>
      <c r="B17" s="17" t="s">
        <v>32</v>
      </c>
      <c r="C17" s="37" t="s">
        <v>28</v>
      </c>
      <c r="D17" s="35">
        <v>3</v>
      </c>
      <c r="E17" s="35"/>
      <c r="F17" s="22">
        <f>76-(0.1*76)</f>
        <v>68.400000000000006</v>
      </c>
      <c r="G17" s="22">
        <f t="shared" ref="G17:G18" si="7">F17/1.95583</f>
        <v>34.972364673821346</v>
      </c>
      <c r="H17" s="16"/>
      <c r="I17" s="22"/>
      <c r="J17" s="22">
        <f t="shared" ref="J17:J18" si="8">D17*F17</f>
        <v>205.20000000000002</v>
      </c>
      <c r="K17" s="22">
        <f t="shared" ref="K17:K18" si="9">D17*G17</f>
        <v>104.91709402146404</v>
      </c>
      <c r="L17" s="16"/>
      <c r="M17" s="22"/>
      <c r="N17" s="22">
        <f t="shared" si="0"/>
        <v>205.20000000000002</v>
      </c>
      <c r="O17" s="16">
        <f t="shared" si="1"/>
        <v>104.91709402146404</v>
      </c>
      <c r="P17" s="60"/>
      <c r="Q17" s="60"/>
      <c r="R17" s="69"/>
      <c r="S17" s="52"/>
    </row>
    <row r="18" spans="1:19" ht="15.75" x14ac:dyDescent="0.25">
      <c r="A18" s="62"/>
      <c r="B18" s="17" t="s">
        <v>32</v>
      </c>
      <c r="C18" s="37" t="s">
        <v>12</v>
      </c>
      <c r="D18" s="35">
        <v>93</v>
      </c>
      <c r="E18" s="35"/>
      <c r="F18" s="16">
        <f>71-(0.1*71)</f>
        <v>63.9</v>
      </c>
      <c r="G18" s="22">
        <f t="shared" si="7"/>
        <v>32.671551208438359</v>
      </c>
      <c r="H18" s="16"/>
      <c r="I18" s="22"/>
      <c r="J18" s="22">
        <f t="shared" si="8"/>
        <v>5942.7</v>
      </c>
      <c r="K18" s="22">
        <f t="shared" si="9"/>
        <v>3038.4542623847674</v>
      </c>
      <c r="L18" s="16"/>
      <c r="M18" s="22"/>
      <c r="N18" s="22">
        <f t="shared" si="0"/>
        <v>5942.7</v>
      </c>
      <c r="O18" s="16">
        <f t="shared" si="1"/>
        <v>3038.4542623847674</v>
      </c>
      <c r="P18" s="60"/>
      <c r="Q18" s="60"/>
      <c r="R18" s="69"/>
      <c r="S18" s="52"/>
    </row>
    <row r="19" spans="1:19" ht="15.75" x14ac:dyDescent="0.25">
      <c r="A19" s="62"/>
      <c r="B19" s="17" t="s">
        <v>32</v>
      </c>
      <c r="C19" s="37" t="s">
        <v>13</v>
      </c>
      <c r="D19" s="35">
        <v>40</v>
      </c>
      <c r="E19" s="35">
        <v>67</v>
      </c>
      <c r="F19" s="16"/>
      <c r="G19" s="16"/>
      <c r="H19" s="16">
        <f t="shared" ref="H19:H20" si="10">40-(0.1*40)</f>
        <v>36</v>
      </c>
      <c r="I19" s="22">
        <f t="shared" ref="I19:I20" si="11">H19/1.95583</f>
        <v>18.406507723063864</v>
      </c>
      <c r="J19" s="22"/>
      <c r="K19" s="22"/>
      <c r="L19" s="16">
        <f t="shared" ref="L19:L20" si="12">E19*H19</f>
        <v>2412</v>
      </c>
      <c r="M19" s="22">
        <f t="shared" ref="M19:M20" si="13">E19*I19</f>
        <v>1233.236017445279</v>
      </c>
      <c r="N19" s="22">
        <f t="shared" si="0"/>
        <v>2412</v>
      </c>
      <c r="O19" s="16">
        <f t="shared" si="1"/>
        <v>1233.236017445279</v>
      </c>
      <c r="P19" s="60"/>
      <c r="Q19" s="60"/>
      <c r="R19" s="69"/>
      <c r="S19" s="52"/>
    </row>
    <row r="20" spans="1:19" ht="15.75" x14ac:dyDescent="0.25">
      <c r="A20" s="62"/>
      <c r="B20" s="17" t="s">
        <v>32</v>
      </c>
      <c r="C20" s="37" t="s">
        <v>29</v>
      </c>
      <c r="D20" s="35">
        <v>160</v>
      </c>
      <c r="E20" s="35">
        <v>267</v>
      </c>
      <c r="F20" s="16"/>
      <c r="G20" s="16"/>
      <c r="H20" s="16">
        <f t="shared" si="10"/>
        <v>36</v>
      </c>
      <c r="I20" s="22">
        <f t="shared" si="11"/>
        <v>18.406507723063864</v>
      </c>
      <c r="J20" s="16"/>
      <c r="K20" s="16"/>
      <c r="L20" s="16">
        <f t="shared" si="12"/>
        <v>9612</v>
      </c>
      <c r="M20" s="22">
        <f t="shared" si="13"/>
        <v>4914.5375620580517</v>
      </c>
      <c r="N20" s="22">
        <f t="shared" si="0"/>
        <v>9612</v>
      </c>
      <c r="O20" s="16">
        <f t="shared" si="1"/>
        <v>4914.5375620580517</v>
      </c>
      <c r="P20" s="60"/>
      <c r="Q20" s="60"/>
      <c r="R20" s="69"/>
      <c r="S20" s="52"/>
    </row>
    <row r="21" spans="1:19" ht="15.75" x14ac:dyDescent="0.25">
      <c r="A21" s="62"/>
      <c r="B21" s="17" t="s">
        <v>32</v>
      </c>
      <c r="C21" s="37" t="s">
        <v>30</v>
      </c>
      <c r="D21" s="35">
        <v>13</v>
      </c>
      <c r="E21" s="35"/>
      <c r="F21" s="16">
        <f>66-(0.1*66)</f>
        <v>59.4</v>
      </c>
      <c r="G21" s="22">
        <f>F21/1.95583</f>
        <v>30.370737743055379</v>
      </c>
      <c r="H21" s="16"/>
      <c r="I21" s="22"/>
      <c r="J21" s="22">
        <f>D21*F21</f>
        <v>772.19999999999993</v>
      </c>
      <c r="K21" s="22">
        <f>D21*G21</f>
        <v>394.81959065971995</v>
      </c>
      <c r="L21" s="16"/>
      <c r="M21" s="22"/>
      <c r="N21" s="22">
        <f t="shared" si="0"/>
        <v>772.19999999999993</v>
      </c>
      <c r="O21" s="16">
        <f t="shared" si="1"/>
        <v>394.81959065971995</v>
      </c>
      <c r="P21" s="60"/>
      <c r="Q21" s="60"/>
      <c r="R21" s="69"/>
      <c r="S21" s="52"/>
    </row>
    <row r="22" spans="1:19" ht="15.75" x14ac:dyDescent="0.25">
      <c r="A22" s="62"/>
      <c r="B22" s="17" t="s">
        <v>32</v>
      </c>
      <c r="C22" s="37" t="s">
        <v>10</v>
      </c>
      <c r="D22" s="35">
        <v>198</v>
      </c>
      <c r="E22" s="35">
        <v>360</v>
      </c>
      <c r="F22" s="16"/>
      <c r="G22" s="16"/>
      <c r="H22" s="16">
        <f t="shared" ref="H22:H24" si="14">40-(0.1*40)</f>
        <v>36</v>
      </c>
      <c r="I22" s="22">
        <f t="shared" ref="I22:I24" si="15">H22/1.95583</f>
        <v>18.406507723063864</v>
      </c>
      <c r="J22" s="16"/>
      <c r="K22" s="16"/>
      <c r="L22" s="16">
        <f t="shared" ref="L22:L24" si="16">E22*H22</f>
        <v>12960</v>
      </c>
      <c r="M22" s="22">
        <f t="shared" ref="M22:M24" si="17">E22*I22</f>
        <v>6626.3427803029908</v>
      </c>
      <c r="N22" s="22">
        <f t="shared" si="0"/>
        <v>12960</v>
      </c>
      <c r="O22" s="16">
        <f t="shared" si="1"/>
        <v>6626.3427803029908</v>
      </c>
      <c r="P22" s="60"/>
      <c r="Q22" s="60"/>
      <c r="R22" s="69"/>
      <c r="S22" s="52"/>
    </row>
    <row r="23" spans="1:19" ht="15.75" x14ac:dyDescent="0.25">
      <c r="A23" s="62"/>
      <c r="B23" s="17" t="s">
        <v>33</v>
      </c>
      <c r="C23" s="37" t="s">
        <v>10</v>
      </c>
      <c r="D23" s="36">
        <v>28</v>
      </c>
      <c r="E23" s="36">
        <v>21</v>
      </c>
      <c r="F23" s="16"/>
      <c r="G23" s="16"/>
      <c r="H23" s="16">
        <f t="shared" si="14"/>
        <v>36</v>
      </c>
      <c r="I23" s="22">
        <f t="shared" si="15"/>
        <v>18.406507723063864</v>
      </c>
      <c r="J23" s="34"/>
      <c r="K23" s="34"/>
      <c r="L23" s="16">
        <f t="shared" si="16"/>
        <v>756</v>
      </c>
      <c r="M23" s="22">
        <f t="shared" si="17"/>
        <v>386.53666218434114</v>
      </c>
      <c r="N23" s="22">
        <f t="shared" si="0"/>
        <v>756</v>
      </c>
      <c r="O23" s="16">
        <f t="shared" si="1"/>
        <v>386.53666218434114</v>
      </c>
      <c r="P23" s="60"/>
      <c r="Q23" s="60"/>
      <c r="R23" s="69"/>
      <c r="S23" s="52"/>
    </row>
    <row r="24" spans="1:19" ht="15.75" x14ac:dyDescent="0.25">
      <c r="A24" s="67"/>
      <c r="B24" s="17" t="s">
        <v>34</v>
      </c>
      <c r="C24" s="37" t="s">
        <v>10</v>
      </c>
      <c r="D24" s="36">
        <v>6</v>
      </c>
      <c r="E24" s="36">
        <v>11</v>
      </c>
      <c r="F24" s="16"/>
      <c r="G24" s="16"/>
      <c r="H24" s="16">
        <f t="shared" si="14"/>
        <v>36</v>
      </c>
      <c r="I24" s="22">
        <f t="shared" si="15"/>
        <v>18.406507723063864</v>
      </c>
      <c r="J24" s="34"/>
      <c r="K24" s="34"/>
      <c r="L24" s="16">
        <f t="shared" si="16"/>
        <v>396</v>
      </c>
      <c r="M24" s="22">
        <f t="shared" si="17"/>
        <v>202.47158495370252</v>
      </c>
      <c r="N24" s="22">
        <f t="shared" si="0"/>
        <v>396</v>
      </c>
      <c r="O24" s="16">
        <f t="shared" si="1"/>
        <v>202.47158495370252</v>
      </c>
      <c r="P24" s="60"/>
      <c r="Q24" s="60"/>
      <c r="R24" s="69"/>
      <c r="S24" s="52"/>
    </row>
    <row r="25" spans="1:19" ht="15.75" x14ac:dyDescent="0.25">
      <c r="A25" s="38"/>
      <c r="B25" s="7"/>
      <c r="C25" s="7" t="s">
        <v>11</v>
      </c>
      <c r="D25" s="8">
        <f>SUM(D17:D24)</f>
        <v>541</v>
      </c>
      <c r="E25" s="8">
        <f>SUM(E17:E24)</f>
        <v>726</v>
      </c>
      <c r="F25" s="9"/>
      <c r="G25" s="9"/>
      <c r="H25" s="9"/>
      <c r="I25" s="47"/>
      <c r="J25" s="10">
        <f>SUM(J17:J24)</f>
        <v>6920.0999999999995</v>
      </c>
      <c r="K25" s="10">
        <f t="shared" ref="K25:O25" si="18">SUM(K17:K24)</f>
        <v>3538.1909470659511</v>
      </c>
      <c r="L25" s="10">
        <f t="shared" si="18"/>
        <v>26136</v>
      </c>
      <c r="M25" s="10">
        <f t="shared" si="18"/>
        <v>13363.124606944364</v>
      </c>
      <c r="N25" s="10">
        <f t="shared" si="18"/>
        <v>33056.100000000006</v>
      </c>
      <c r="O25" s="10">
        <f t="shared" si="18"/>
        <v>16901.315554010318</v>
      </c>
      <c r="P25" s="60"/>
      <c r="Q25" s="60"/>
      <c r="R25" s="69"/>
      <c r="S25" s="52"/>
    </row>
    <row r="26" spans="1:19" ht="15.75" x14ac:dyDescent="0.25">
      <c r="A26" s="62" t="s">
        <v>39</v>
      </c>
      <c r="B26" s="14" t="s">
        <v>38</v>
      </c>
      <c r="C26" s="18" t="s">
        <v>12</v>
      </c>
      <c r="D26" s="35">
        <v>5</v>
      </c>
      <c r="E26" s="35"/>
      <c r="F26" s="16">
        <f>71-(0.1*71)</f>
        <v>63.9</v>
      </c>
      <c r="G26" s="22">
        <f>F26/1.95583</f>
        <v>32.671551208438359</v>
      </c>
      <c r="H26" s="16"/>
      <c r="I26" s="22"/>
      <c r="J26" s="22">
        <f>D26*F26</f>
        <v>319.5</v>
      </c>
      <c r="K26" s="22">
        <f>D26*G26</f>
        <v>163.3577560421918</v>
      </c>
      <c r="L26" s="16"/>
      <c r="M26" s="22"/>
      <c r="N26" s="22">
        <f t="shared" si="0"/>
        <v>319.5</v>
      </c>
      <c r="O26" s="16">
        <f t="shared" si="1"/>
        <v>163.3577560421918</v>
      </c>
      <c r="P26" s="60"/>
      <c r="Q26" s="60"/>
      <c r="R26" s="69"/>
      <c r="S26" s="52"/>
    </row>
    <row r="27" spans="1:19" ht="15.75" x14ac:dyDescent="0.25">
      <c r="A27" s="62"/>
      <c r="B27" s="14" t="s">
        <v>38</v>
      </c>
      <c r="C27" s="18" t="s">
        <v>13</v>
      </c>
      <c r="D27" s="35">
        <v>33</v>
      </c>
      <c r="E27" s="35">
        <v>55</v>
      </c>
      <c r="F27" s="16"/>
      <c r="G27" s="16"/>
      <c r="H27" s="16">
        <f t="shared" ref="H27:H29" si="19">40-(0.1*40)</f>
        <v>36</v>
      </c>
      <c r="I27" s="22">
        <f t="shared" ref="I27:I31" si="20">H27/1.95583</f>
        <v>18.406507723063864</v>
      </c>
      <c r="J27" s="16"/>
      <c r="K27" s="16"/>
      <c r="L27" s="16">
        <f t="shared" ref="L27:L31" si="21">E27*H27</f>
        <v>1980</v>
      </c>
      <c r="M27" s="22">
        <f t="shared" ref="M27:M31" si="22">E27*I27</f>
        <v>1012.3579247685126</v>
      </c>
      <c r="N27" s="22">
        <f t="shared" si="0"/>
        <v>1980</v>
      </c>
      <c r="O27" s="16">
        <f t="shared" si="1"/>
        <v>1012.3579247685126</v>
      </c>
      <c r="P27" s="60"/>
      <c r="Q27" s="60"/>
      <c r="R27" s="69"/>
      <c r="S27" s="52"/>
    </row>
    <row r="28" spans="1:19" ht="15.75" x14ac:dyDescent="0.25">
      <c r="A28" s="62"/>
      <c r="B28" s="14" t="s">
        <v>38</v>
      </c>
      <c r="C28" s="18" t="s">
        <v>29</v>
      </c>
      <c r="D28" s="36">
        <v>100</v>
      </c>
      <c r="E28" s="36">
        <v>167</v>
      </c>
      <c r="F28" s="16"/>
      <c r="G28" s="16"/>
      <c r="H28" s="16">
        <f t="shared" si="19"/>
        <v>36</v>
      </c>
      <c r="I28" s="22">
        <f t="shared" si="20"/>
        <v>18.406507723063864</v>
      </c>
      <c r="J28" s="34"/>
      <c r="K28" s="34"/>
      <c r="L28" s="16">
        <f t="shared" si="21"/>
        <v>6012</v>
      </c>
      <c r="M28" s="22">
        <f t="shared" si="22"/>
        <v>3073.8867897516652</v>
      </c>
      <c r="N28" s="22">
        <f t="shared" si="0"/>
        <v>6012</v>
      </c>
      <c r="O28" s="16">
        <f t="shared" si="1"/>
        <v>3073.8867897516652</v>
      </c>
      <c r="P28" s="60"/>
      <c r="Q28" s="60"/>
      <c r="R28" s="69"/>
      <c r="S28" s="52"/>
    </row>
    <row r="29" spans="1:19" ht="15.75" x14ac:dyDescent="0.25">
      <c r="A29" s="62"/>
      <c r="B29" s="14" t="s">
        <v>38</v>
      </c>
      <c r="C29" s="18" t="s">
        <v>10</v>
      </c>
      <c r="D29" s="36">
        <v>104</v>
      </c>
      <c r="E29" s="36">
        <v>189</v>
      </c>
      <c r="F29" s="16"/>
      <c r="G29" s="16"/>
      <c r="H29" s="16">
        <f t="shared" si="19"/>
        <v>36</v>
      </c>
      <c r="I29" s="22">
        <f t="shared" si="20"/>
        <v>18.406507723063864</v>
      </c>
      <c r="J29" s="34"/>
      <c r="K29" s="34"/>
      <c r="L29" s="16">
        <f t="shared" si="21"/>
        <v>6804</v>
      </c>
      <c r="M29" s="22">
        <f t="shared" si="22"/>
        <v>3478.8299596590705</v>
      </c>
      <c r="N29" s="22">
        <f t="shared" si="0"/>
        <v>6804</v>
      </c>
      <c r="O29" s="16">
        <f t="shared" si="1"/>
        <v>3478.8299596590705</v>
      </c>
      <c r="P29" s="60"/>
      <c r="Q29" s="60"/>
      <c r="R29" s="69"/>
      <c r="S29" s="52"/>
    </row>
    <row r="30" spans="1:19" ht="15.75" x14ac:dyDescent="0.25">
      <c r="A30" s="62"/>
      <c r="B30" s="14" t="s">
        <v>31</v>
      </c>
      <c r="C30" s="18" t="s">
        <v>10</v>
      </c>
      <c r="D30" s="36">
        <v>12</v>
      </c>
      <c r="E30" s="36">
        <v>22</v>
      </c>
      <c r="F30" s="16"/>
      <c r="G30" s="16"/>
      <c r="H30" s="16">
        <f>23-(0.1*23)</f>
        <v>20.7</v>
      </c>
      <c r="I30" s="22">
        <f t="shared" si="20"/>
        <v>10.583741940761723</v>
      </c>
      <c r="J30" s="34"/>
      <c r="K30" s="34"/>
      <c r="L30" s="16">
        <f t="shared" si="21"/>
        <v>455.4</v>
      </c>
      <c r="M30" s="22">
        <f t="shared" si="22"/>
        <v>232.84232269675789</v>
      </c>
      <c r="N30" s="22">
        <f t="shared" si="0"/>
        <v>455.4</v>
      </c>
      <c r="O30" s="16">
        <f t="shared" si="1"/>
        <v>232.84232269675789</v>
      </c>
      <c r="P30" s="60"/>
      <c r="Q30" s="60"/>
      <c r="R30" s="69"/>
      <c r="S30" s="52"/>
    </row>
    <row r="31" spans="1:19" ht="15.75" x14ac:dyDescent="0.25">
      <c r="A31" s="62"/>
      <c r="B31" s="14" t="s">
        <v>32</v>
      </c>
      <c r="C31" s="18" t="s">
        <v>10</v>
      </c>
      <c r="D31" s="36">
        <v>5</v>
      </c>
      <c r="E31" s="36">
        <v>9</v>
      </c>
      <c r="F31" s="16"/>
      <c r="G31" s="16"/>
      <c r="H31" s="16">
        <f t="shared" ref="H31" si="23">40-(0.1*40)</f>
        <v>36</v>
      </c>
      <c r="I31" s="22">
        <f t="shared" si="20"/>
        <v>18.406507723063864</v>
      </c>
      <c r="J31" s="34"/>
      <c r="K31" s="34"/>
      <c r="L31" s="16">
        <f t="shared" si="21"/>
        <v>324</v>
      </c>
      <c r="M31" s="22">
        <f t="shared" si="22"/>
        <v>165.65856950757478</v>
      </c>
      <c r="N31" s="22">
        <f t="shared" si="0"/>
        <v>324</v>
      </c>
      <c r="O31" s="16">
        <f t="shared" si="1"/>
        <v>165.65856950757478</v>
      </c>
      <c r="P31" s="60"/>
      <c r="Q31" s="60"/>
      <c r="R31" s="69"/>
      <c r="S31" s="52"/>
    </row>
    <row r="32" spans="1:19" ht="15.75" x14ac:dyDescent="0.25">
      <c r="A32" s="40"/>
      <c r="B32" s="41"/>
      <c r="C32" s="42"/>
      <c r="D32" s="43">
        <f>SUM(D26:D31)</f>
        <v>259</v>
      </c>
      <c r="E32" s="43">
        <f>SUM(E26:E31)</f>
        <v>442</v>
      </c>
      <c r="F32" s="44"/>
      <c r="G32" s="44"/>
      <c r="H32" s="44"/>
      <c r="I32" s="48"/>
      <c r="J32" s="45">
        <f>SUM(J26:J31)</f>
        <v>319.5</v>
      </c>
      <c r="K32" s="45">
        <f t="shared" ref="K32:O32" si="24">SUM(K26:K31)</f>
        <v>163.3577560421918</v>
      </c>
      <c r="L32" s="45">
        <f t="shared" si="24"/>
        <v>15575.4</v>
      </c>
      <c r="M32" s="45">
        <f t="shared" si="24"/>
        <v>7963.5755663835807</v>
      </c>
      <c r="N32" s="45">
        <f t="shared" si="24"/>
        <v>15894.9</v>
      </c>
      <c r="O32" s="45">
        <f t="shared" si="24"/>
        <v>8126.9333224257725</v>
      </c>
      <c r="P32" s="60"/>
      <c r="Q32" s="60"/>
      <c r="R32" s="69"/>
      <c r="S32" s="52"/>
    </row>
    <row r="33" spans="1:19" ht="15.75" x14ac:dyDescent="0.25">
      <c r="A33" s="11"/>
      <c r="B33" s="57" t="s">
        <v>53</v>
      </c>
      <c r="C33" s="58"/>
      <c r="D33" s="12">
        <f>SUM(+D16+D25+D32)</f>
        <v>2285</v>
      </c>
      <c r="E33" s="12">
        <f>SUM(+E16+E25+E32)</f>
        <v>2957</v>
      </c>
      <c r="F33" s="13"/>
      <c r="G33" s="13"/>
      <c r="H33" s="13"/>
      <c r="I33" s="13"/>
      <c r="J33" s="19">
        <f>SUM(+J16+J25+J32)</f>
        <v>36510.300000000003</v>
      </c>
      <c r="K33" s="19">
        <f>SUM(+K16+K25+K32)</f>
        <v>18667.419970038292</v>
      </c>
      <c r="L33" s="19">
        <f t="shared" ref="L33:O33" si="25">SUM(+L16+L25+L32)</f>
        <v>106115.4</v>
      </c>
      <c r="M33" s="19">
        <f t="shared" si="25"/>
        <v>54255.942489889203</v>
      </c>
      <c r="N33" s="19">
        <f t="shared" si="25"/>
        <v>142625.70000000001</v>
      </c>
      <c r="O33" s="19">
        <f t="shared" si="25"/>
        <v>72923.362459927506</v>
      </c>
      <c r="P33" s="61"/>
      <c r="Q33" s="61"/>
      <c r="R33" s="70"/>
      <c r="S33" s="52"/>
    </row>
  </sheetData>
  <mergeCells count="11">
    <mergeCell ref="A26:A31"/>
    <mergeCell ref="A6:A15"/>
    <mergeCell ref="A17:A24"/>
    <mergeCell ref="P6:P33"/>
    <mergeCell ref="R6:R33"/>
    <mergeCell ref="S6:S33"/>
    <mergeCell ref="C2:H2"/>
    <mergeCell ref="C3:H3"/>
    <mergeCell ref="C4:E4"/>
    <mergeCell ref="B33:C33"/>
    <mergeCell ref="Q6:Q33"/>
  </mergeCells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33"/>
  <sheetViews>
    <sheetView topLeftCell="A22" zoomScaleNormal="100" workbookViewId="0">
      <selection activeCell="B34" sqref="B34"/>
    </sheetView>
  </sheetViews>
  <sheetFormatPr defaultRowHeight="15" x14ac:dyDescent="0.25"/>
  <cols>
    <col min="1" max="1" width="10" customWidth="1"/>
    <col min="2" max="2" width="11.28515625" customWidth="1"/>
    <col min="3" max="3" width="38.28515625" customWidth="1"/>
    <col min="4" max="4" width="12.28515625" customWidth="1"/>
    <col min="5" max="5" width="11.85546875" customWidth="1"/>
    <col min="6" max="6" width="10.42578125" customWidth="1"/>
    <col min="7" max="7" width="12.85546875" customWidth="1"/>
    <col min="8" max="8" width="10" customWidth="1"/>
    <col min="9" max="9" width="13.7109375" customWidth="1"/>
    <col min="10" max="11" width="10.5703125" customWidth="1"/>
    <col min="12" max="13" width="11.28515625" customWidth="1"/>
    <col min="14" max="14" width="12" customWidth="1"/>
    <col min="15" max="15" width="11.5703125" customWidth="1"/>
  </cols>
  <sheetData>
    <row r="1" spans="1:15" ht="15.75" thickBot="1" x14ac:dyDescent="0.3"/>
    <row r="2" spans="1:15" ht="16.149999999999999" customHeight="1" thickBot="1" x14ac:dyDescent="0.3">
      <c r="C2" s="53" t="s">
        <v>54</v>
      </c>
      <c r="D2" s="54"/>
      <c r="E2" s="54"/>
      <c r="F2" s="54"/>
      <c r="G2" s="54"/>
      <c r="H2" s="55"/>
      <c r="I2" s="46"/>
    </row>
    <row r="3" spans="1:15" ht="16.5" thickBot="1" x14ac:dyDescent="0.3">
      <c r="C3" s="53"/>
      <c r="D3" s="54"/>
      <c r="E3" s="54"/>
      <c r="F3" s="54"/>
      <c r="G3" s="54"/>
      <c r="H3" s="55"/>
      <c r="I3" s="46"/>
    </row>
    <row r="4" spans="1:15" ht="15.75" x14ac:dyDescent="0.25">
      <c r="A4" s="1"/>
      <c r="B4" s="1"/>
      <c r="C4" s="56"/>
      <c r="D4" s="56"/>
      <c r="E4" s="56"/>
      <c r="F4" s="1"/>
      <c r="G4" s="1"/>
      <c r="H4" s="1"/>
      <c r="I4" s="1"/>
      <c r="J4" s="1"/>
      <c r="K4" s="1"/>
      <c r="L4" s="1"/>
      <c r="M4" s="1"/>
      <c r="N4" s="1"/>
    </row>
    <row r="5" spans="1:15" ht="78.75" x14ac:dyDescent="0.25">
      <c r="A5" s="2" t="s">
        <v>0</v>
      </c>
      <c r="B5" s="2" t="s">
        <v>1</v>
      </c>
      <c r="C5" s="3" t="s">
        <v>2</v>
      </c>
      <c r="D5" s="2" t="s">
        <v>3</v>
      </c>
      <c r="E5" s="2" t="s">
        <v>4</v>
      </c>
      <c r="F5" s="2" t="s">
        <v>14</v>
      </c>
      <c r="G5" s="2" t="s">
        <v>50</v>
      </c>
      <c r="H5" s="2" t="s">
        <v>15</v>
      </c>
      <c r="I5" s="2" t="s">
        <v>51</v>
      </c>
      <c r="J5" s="2" t="s">
        <v>7</v>
      </c>
      <c r="K5" s="2" t="s">
        <v>44</v>
      </c>
      <c r="L5" s="2" t="s">
        <v>8</v>
      </c>
      <c r="M5" s="2" t="s">
        <v>45</v>
      </c>
      <c r="N5" s="2" t="s">
        <v>9</v>
      </c>
      <c r="O5" s="2" t="s">
        <v>46</v>
      </c>
    </row>
    <row r="6" spans="1:15" ht="15.75" x14ac:dyDescent="0.25">
      <c r="A6" s="63" t="s">
        <v>36</v>
      </c>
      <c r="B6" s="17" t="s">
        <v>32</v>
      </c>
      <c r="C6" s="37" t="s">
        <v>28</v>
      </c>
      <c r="D6" s="20">
        <v>43</v>
      </c>
      <c r="E6" s="21"/>
      <c r="F6" s="22"/>
      <c r="G6" s="22"/>
      <c r="H6" s="22"/>
      <c r="I6" s="22"/>
      <c r="J6" s="22"/>
      <c r="K6" s="22"/>
      <c r="L6" s="22"/>
      <c r="M6" s="22"/>
      <c r="N6" s="22"/>
      <c r="O6" s="49"/>
    </row>
    <row r="7" spans="1:15" ht="15.75" x14ac:dyDescent="0.25">
      <c r="A7" s="64"/>
      <c r="B7" s="17" t="s">
        <v>32</v>
      </c>
      <c r="C7" s="37" t="s">
        <v>12</v>
      </c>
      <c r="D7" s="4">
        <v>373</v>
      </c>
      <c r="E7" s="5"/>
      <c r="F7" s="16"/>
      <c r="G7" s="16"/>
      <c r="H7" s="16"/>
      <c r="I7" s="22"/>
      <c r="J7" s="22"/>
      <c r="K7" s="22"/>
      <c r="L7" s="16"/>
      <c r="M7" s="22"/>
      <c r="N7" s="22"/>
      <c r="O7" s="49"/>
    </row>
    <row r="8" spans="1:15" ht="15.75" x14ac:dyDescent="0.25">
      <c r="A8" s="64"/>
      <c r="B8" s="17" t="s">
        <v>32</v>
      </c>
      <c r="C8" s="37" t="s">
        <v>13</v>
      </c>
      <c r="D8" s="4">
        <v>114</v>
      </c>
      <c r="E8" s="5">
        <v>190</v>
      </c>
      <c r="F8" s="16"/>
      <c r="G8" s="16"/>
      <c r="H8" s="16"/>
      <c r="I8" s="22"/>
      <c r="J8" s="22"/>
      <c r="K8" s="22"/>
      <c r="L8" s="16"/>
      <c r="M8" s="22"/>
      <c r="N8" s="22"/>
      <c r="O8" s="49"/>
    </row>
    <row r="9" spans="1:15" ht="15.75" x14ac:dyDescent="0.25">
      <c r="A9" s="64"/>
      <c r="B9" s="17" t="s">
        <v>32</v>
      </c>
      <c r="C9" s="37" t="s">
        <v>29</v>
      </c>
      <c r="D9" s="4">
        <v>400</v>
      </c>
      <c r="E9" s="6">
        <v>667</v>
      </c>
      <c r="F9" s="16"/>
      <c r="G9" s="16"/>
      <c r="H9" s="16"/>
      <c r="I9" s="16"/>
      <c r="J9" s="16"/>
      <c r="K9" s="16"/>
      <c r="L9" s="16"/>
      <c r="M9" s="22"/>
      <c r="N9" s="22"/>
      <c r="O9" s="49"/>
    </row>
    <row r="10" spans="1:15" ht="15.75" x14ac:dyDescent="0.25">
      <c r="A10" s="64"/>
      <c r="B10" s="17" t="s">
        <v>32</v>
      </c>
      <c r="C10" s="37" t="s">
        <v>30</v>
      </c>
      <c r="D10" s="4">
        <v>42</v>
      </c>
      <c r="E10" s="5"/>
      <c r="F10" s="16"/>
      <c r="G10" s="16"/>
      <c r="H10" s="16"/>
      <c r="I10" s="22"/>
      <c r="J10" s="22"/>
      <c r="K10" s="22"/>
      <c r="L10" s="16"/>
      <c r="M10" s="22"/>
      <c r="N10" s="22"/>
      <c r="O10" s="49"/>
    </row>
    <row r="11" spans="1:15" ht="15.75" x14ac:dyDescent="0.25">
      <c r="A11" s="64"/>
      <c r="B11" s="17" t="s">
        <v>32</v>
      </c>
      <c r="C11" s="37" t="s">
        <v>10</v>
      </c>
      <c r="D11" s="4">
        <v>443</v>
      </c>
      <c r="E11" s="5">
        <v>805</v>
      </c>
      <c r="F11" s="15"/>
      <c r="G11" s="15"/>
      <c r="H11" s="16"/>
      <c r="I11" s="34"/>
      <c r="J11" s="34"/>
      <c r="K11" s="34"/>
      <c r="L11" s="16"/>
      <c r="M11" s="22"/>
      <c r="N11" s="22"/>
      <c r="O11" s="49"/>
    </row>
    <row r="12" spans="1:15" ht="15.75" x14ac:dyDescent="0.25">
      <c r="A12" s="64"/>
      <c r="B12" s="17" t="s">
        <v>26</v>
      </c>
      <c r="C12" s="37" t="s">
        <v>10</v>
      </c>
      <c r="D12" s="4">
        <v>34</v>
      </c>
      <c r="E12" s="5">
        <v>62</v>
      </c>
      <c r="F12" s="15"/>
      <c r="G12" s="15"/>
      <c r="H12" s="16"/>
      <c r="I12" s="34"/>
      <c r="J12" s="34"/>
      <c r="K12" s="34"/>
      <c r="L12" s="16"/>
      <c r="M12" s="22"/>
      <c r="N12" s="22"/>
      <c r="O12" s="49"/>
    </row>
    <row r="13" spans="1:15" ht="15.75" x14ac:dyDescent="0.25">
      <c r="A13" s="64"/>
      <c r="B13" s="17" t="s">
        <v>33</v>
      </c>
      <c r="C13" s="37" t="s">
        <v>10</v>
      </c>
      <c r="D13" s="4">
        <v>14</v>
      </c>
      <c r="E13" s="5">
        <v>25</v>
      </c>
      <c r="F13" s="15"/>
      <c r="G13" s="15"/>
      <c r="H13" s="16"/>
      <c r="I13" s="34"/>
      <c r="J13" s="34"/>
      <c r="K13" s="34"/>
      <c r="L13" s="16"/>
      <c r="M13" s="22"/>
      <c r="N13" s="22"/>
      <c r="O13" s="49"/>
    </row>
    <row r="14" spans="1:15" ht="15.75" x14ac:dyDescent="0.25">
      <c r="A14" s="64"/>
      <c r="B14" s="17" t="s">
        <v>34</v>
      </c>
      <c r="C14" s="37" t="s">
        <v>10</v>
      </c>
      <c r="D14" s="4">
        <v>10</v>
      </c>
      <c r="E14" s="5">
        <v>18</v>
      </c>
      <c r="F14" s="15"/>
      <c r="G14" s="15"/>
      <c r="H14" s="16"/>
      <c r="I14" s="34"/>
      <c r="J14" s="34"/>
      <c r="K14" s="34"/>
      <c r="L14" s="16"/>
      <c r="M14" s="22"/>
      <c r="N14" s="22"/>
      <c r="O14" s="49"/>
    </row>
    <row r="15" spans="1:15" ht="15.75" x14ac:dyDescent="0.25">
      <c r="A15" s="65"/>
      <c r="B15" s="17" t="s">
        <v>27</v>
      </c>
      <c r="C15" s="37" t="s">
        <v>10</v>
      </c>
      <c r="D15" s="4">
        <v>12</v>
      </c>
      <c r="E15" s="5">
        <v>22</v>
      </c>
      <c r="F15" s="15"/>
      <c r="G15" s="15"/>
      <c r="H15" s="16"/>
      <c r="I15" s="34"/>
      <c r="J15" s="34"/>
      <c r="K15" s="34"/>
      <c r="L15" s="16"/>
      <c r="M15" s="22"/>
      <c r="N15" s="22"/>
      <c r="O15" s="49"/>
    </row>
    <row r="16" spans="1:15" ht="15.75" x14ac:dyDescent="0.25">
      <c r="A16" s="38"/>
      <c r="B16" s="39"/>
      <c r="C16" s="7" t="s">
        <v>11</v>
      </c>
      <c r="D16" s="8">
        <f>SUM(D6:D15)</f>
        <v>1485</v>
      </c>
      <c r="E16" s="8">
        <f>SUM(E6:E15)</f>
        <v>1789</v>
      </c>
      <c r="F16" s="9"/>
      <c r="G16" s="9"/>
      <c r="H16" s="9"/>
      <c r="I16" s="47"/>
      <c r="J16" s="10">
        <f>SUM(J6:J15)</f>
        <v>0</v>
      </c>
      <c r="K16" s="10">
        <f t="shared" ref="K16:O16" si="0">SUM(K6:K15)</f>
        <v>0</v>
      </c>
      <c r="L16" s="10">
        <f t="shared" si="0"/>
        <v>0</v>
      </c>
      <c r="M16" s="10">
        <f t="shared" si="0"/>
        <v>0</v>
      </c>
      <c r="N16" s="10">
        <f t="shared" si="0"/>
        <v>0</v>
      </c>
      <c r="O16" s="10">
        <f t="shared" si="0"/>
        <v>0</v>
      </c>
    </row>
    <row r="17" spans="1:15" ht="15.75" x14ac:dyDescent="0.25">
      <c r="A17" s="66" t="s">
        <v>37</v>
      </c>
      <c r="B17" s="17" t="s">
        <v>32</v>
      </c>
      <c r="C17" s="37" t="s">
        <v>28</v>
      </c>
      <c r="D17" s="35">
        <v>3</v>
      </c>
      <c r="E17" s="35"/>
      <c r="F17" s="16"/>
      <c r="G17" s="16"/>
      <c r="H17" s="16"/>
      <c r="I17" s="22"/>
      <c r="J17" s="22"/>
      <c r="K17" s="22"/>
      <c r="L17" s="16"/>
      <c r="M17" s="22"/>
      <c r="N17" s="22"/>
      <c r="O17" s="49"/>
    </row>
    <row r="18" spans="1:15" ht="15.75" x14ac:dyDescent="0.25">
      <c r="A18" s="62"/>
      <c r="B18" s="17" t="s">
        <v>32</v>
      </c>
      <c r="C18" s="37" t="s">
        <v>12</v>
      </c>
      <c r="D18" s="35">
        <v>93</v>
      </c>
      <c r="E18" s="35"/>
      <c r="F18" s="16"/>
      <c r="G18" s="16"/>
      <c r="H18" s="16"/>
      <c r="I18" s="22"/>
      <c r="J18" s="22"/>
      <c r="K18" s="22"/>
      <c r="L18" s="16"/>
      <c r="M18" s="22"/>
      <c r="N18" s="22"/>
      <c r="O18" s="49"/>
    </row>
    <row r="19" spans="1:15" ht="15.75" x14ac:dyDescent="0.25">
      <c r="A19" s="62"/>
      <c r="B19" s="17" t="s">
        <v>32</v>
      </c>
      <c r="C19" s="37" t="s">
        <v>13</v>
      </c>
      <c r="D19" s="35">
        <v>40</v>
      </c>
      <c r="E19" s="35">
        <v>67</v>
      </c>
      <c r="F19" s="16"/>
      <c r="G19" s="16"/>
      <c r="H19" s="16"/>
      <c r="I19" s="22"/>
      <c r="J19" s="22"/>
      <c r="K19" s="22"/>
      <c r="L19" s="16"/>
      <c r="M19" s="22"/>
      <c r="N19" s="22"/>
      <c r="O19" s="49"/>
    </row>
    <row r="20" spans="1:15" ht="15.75" x14ac:dyDescent="0.25">
      <c r="A20" s="62"/>
      <c r="B20" s="17" t="s">
        <v>32</v>
      </c>
      <c r="C20" s="37" t="s">
        <v>29</v>
      </c>
      <c r="D20" s="35">
        <v>160</v>
      </c>
      <c r="E20" s="35">
        <v>267</v>
      </c>
      <c r="F20" s="16"/>
      <c r="G20" s="16"/>
      <c r="H20" s="16"/>
      <c r="I20" s="16"/>
      <c r="J20" s="16"/>
      <c r="K20" s="16"/>
      <c r="L20" s="16"/>
      <c r="M20" s="22"/>
      <c r="N20" s="22"/>
      <c r="O20" s="49"/>
    </row>
    <row r="21" spans="1:15" ht="15.75" x14ac:dyDescent="0.25">
      <c r="A21" s="62"/>
      <c r="B21" s="17" t="s">
        <v>32</v>
      </c>
      <c r="C21" s="37" t="s">
        <v>30</v>
      </c>
      <c r="D21" s="35">
        <v>13</v>
      </c>
      <c r="E21" s="35"/>
      <c r="F21" s="16"/>
      <c r="G21" s="16"/>
      <c r="H21" s="16"/>
      <c r="I21" s="22"/>
      <c r="J21" s="22"/>
      <c r="K21" s="22"/>
      <c r="L21" s="16"/>
      <c r="M21" s="22"/>
      <c r="N21" s="22"/>
      <c r="O21" s="49"/>
    </row>
    <row r="22" spans="1:15" ht="15.75" x14ac:dyDescent="0.25">
      <c r="A22" s="62"/>
      <c r="B22" s="17" t="s">
        <v>32</v>
      </c>
      <c r="C22" s="37" t="s">
        <v>10</v>
      </c>
      <c r="D22" s="35">
        <v>198</v>
      </c>
      <c r="E22" s="35">
        <v>360</v>
      </c>
      <c r="F22" s="16"/>
      <c r="G22" s="16"/>
      <c r="H22" s="16"/>
      <c r="I22" s="16"/>
      <c r="J22" s="16"/>
      <c r="K22" s="16"/>
      <c r="L22" s="16"/>
      <c r="M22" s="22"/>
      <c r="N22" s="22"/>
      <c r="O22" s="49"/>
    </row>
    <row r="23" spans="1:15" ht="15.75" x14ac:dyDescent="0.25">
      <c r="A23" s="62"/>
      <c r="B23" s="17" t="s">
        <v>33</v>
      </c>
      <c r="C23" s="37" t="s">
        <v>10</v>
      </c>
      <c r="D23" s="36">
        <v>28</v>
      </c>
      <c r="E23" s="36">
        <v>21</v>
      </c>
      <c r="F23" s="16"/>
      <c r="G23" s="16"/>
      <c r="H23" s="16"/>
      <c r="I23" s="34"/>
      <c r="J23" s="34"/>
      <c r="K23" s="34"/>
      <c r="L23" s="16"/>
      <c r="M23" s="22"/>
      <c r="N23" s="22"/>
      <c r="O23" s="49"/>
    </row>
    <row r="24" spans="1:15" ht="15.75" x14ac:dyDescent="0.25">
      <c r="A24" s="67"/>
      <c r="B24" s="17" t="s">
        <v>34</v>
      </c>
      <c r="C24" s="37" t="s">
        <v>10</v>
      </c>
      <c r="D24" s="36">
        <v>6</v>
      </c>
      <c r="E24" s="36">
        <v>11</v>
      </c>
      <c r="F24" s="16"/>
      <c r="G24" s="16"/>
      <c r="H24" s="16"/>
      <c r="I24" s="34"/>
      <c r="J24" s="34"/>
      <c r="K24" s="34"/>
      <c r="L24" s="16"/>
      <c r="M24" s="22"/>
      <c r="N24" s="22"/>
      <c r="O24" s="49"/>
    </row>
    <row r="25" spans="1:15" ht="15.75" x14ac:dyDescent="0.25">
      <c r="A25" s="38"/>
      <c r="B25" s="7"/>
      <c r="C25" s="7" t="s">
        <v>11</v>
      </c>
      <c r="D25" s="8">
        <f>SUM(D17:D24)</f>
        <v>541</v>
      </c>
      <c r="E25" s="8">
        <f>SUM(E17:E24)</f>
        <v>726</v>
      </c>
      <c r="F25" s="9"/>
      <c r="G25" s="9"/>
      <c r="H25" s="9"/>
      <c r="I25" s="47"/>
      <c r="J25" s="10">
        <f>SUM(J17:J24)</f>
        <v>0</v>
      </c>
      <c r="K25" s="10">
        <f t="shared" ref="K25:O25" si="1">SUM(K17:K24)</f>
        <v>0</v>
      </c>
      <c r="L25" s="10">
        <f t="shared" si="1"/>
        <v>0</v>
      </c>
      <c r="M25" s="10">
        <f t="shared" si="1"/>
        <v>0</v>
      </c>
      <c r="N25" s="10">
        <f t="shared" si="1"/>
        <v>0</v>
      </c>
      <c r="O25" s="10">
        <f t="shared" si="1"/>
        <v>0</v>
      </c>
    </row>
    <row r="26" spans="1:15" ht="15.75" x14ac:dyDescent="0.25">
      <c r="A26" s="62" t="s">
        <v>39</v>
      </c>
      <c r="B26" s="14" t="s">
        <v>38</v>
      </c>
      <c r="C26" s="18" t="s">
        <v>12</v>
      </c>
      <c r="D26" s="35">
        <v>5</v>
      </c>
      <c r="E26" s="35"/>
      <c r="F26" s="16"/>
      <c r="G26" s="16"/>
      <c r="H26" s="16"/>
      <c r="I26" s="22"/>
      <c r="J26" s="22"/>
      <c r="K26" s="22"/>
      <c r="L26" s="16"/>
      <c r="M26" s="22"/>
      <c r="N26" s="22"/>
      <c r="O26" s="51"/>
    </row>
    <row r="27" spans="1:15" ht="15.75" x14ac:dyDescent="0.25">
      <c r="A27" s="62"/>
      <c r="B27" s="14" t="s">
        <v>38</v>
      </c>
      <c r="C27" s="18" t="s">
        <v>13</v>
      </c>
      <c r="D27" s="35">
        <v>33</v>
      </c>
      <c r="E27" s="35">
        <v>55</v>
      </c>
      <c r="F27" s="16"/>
      <c r="G27" s="16"/>
      <c r="H27" s="16"/>
      <c r="I27" s="16"/>
      <c r="J27" s="16"/>
      <c r="K27" s="16"/>
      <c r="L27" s="16"/>
      <c r="M27" s="22"/>
      <c r="N27" s="22"/>
      <c r="O27" s="51"/>
    </row>
    <row r="28" spans="1:15" ht="15.75" x14ac:dyDescent="0.25">
      <c r="A28" s="62"/>
      <c r="B28" s="14" t="s">
        <v>38</v>
      </c>
      <c r="C28" s="18" t="s">
        <v>29</v>
      </c>
      <c r="D28" s="36">
        <v>100</v>
      </c>
      <c r="E28" s="36">
        <v>167</v>
      </c>
      <c r="F28" s="16"/>
      <c r="G28" s="16"/>
      <c r="H28" s="16"/>
      <c r="I28" s="34"/>
      <c r="J28" s="34"/>
      <c r="K28" s="34"/>
      <c r="L28" s="16"/>
      <c r="M28" s="22"/>
      <c r="N28" s="22"/>
      <c r="O28" s="51"/>
    </row>
    <row r="29" spans="1:15" ht="15.75" x14ac:dyDescent="0.25">
      <c r="A29" s="62"/>
      <c r="B29" s="14" t="s">
        <v>38</v>
      </c>
      <c r="C29" s="18" t="s">
        <v>10</v>
      </c>
      <c r="D29" s="36">
        <v>104</v>
      </c>
      <c r="E29" s="36">
        <v>189</v>
      </c>
      <c r="F29" s="16"/>
      <c r="G29" s="16"/>
      <c r="H29" s="16"/>
      <c r="I29" s="34"/>
      <c r="J29" s="34"/>
      <c r="K29" s="34"/>
      <c r="L29" s="16"/>
      <c r="M29" s="22"/>
      <c r="N29" s="22"/>
      <c r="O29" s="51"/>
    </row>
    <row r="30" spans="1:15" ht="15.75" x14ac:dyDescent="0.25">
      <c r="A30" s="62"/>
      <c r="B30" s="14" t="s">
        <v>31</v>
      </c>
      <c r="C30" s="18" t="s">
        <v>10</v>
      </c>
      <c r="D30" s="36">
        <v>12</v>
      </c>
      <c r="E30" s="36">
        <v>22</v>
      </c>
      <c r="F30" s="16"/>
      <c r="G30" s="16"/>
      <c r="H30" s="16"/>
      <c r="I30" s="34"/>
      <c r="J30" s="34"/>
      <c r="K30" s="34"/>
      <c r="L30" s="16"/>
      <c r="M30" s="22"/>
      <c r="N30" s="22"/>
      <c r="O30" s="51"/>
    </row>
    <row r="31" spans="1:15" ht="15.75" x14ac:dyDescent="0.25">
      <c r="A31" s="62"/>
      <c r="B31" s="14" t="s">
        <v>32</v>
      </c>
      <c r="C31" s="18" t="s">
        <v>10</v>
      </c>
      <c r="D31" s="36">
        <v>5</v>
      </c>
      <c r="E31" s="36">
        <v>9</v>
      </c>
      <c r="F31" s="16"/>
      <c r="G31" s="16"/>
      <c r="H31" s="16"/>
      <c r="I31" s="34"/>
      <c r="J31" s="34"/>
      <c r="K31" s="34"/>
      <c r="L31" s="16"/>
      <c r="M31" s="22"/>
      <c r="N31" s="22"/>
      <c r="O31" s="51"/>
    </row>
    <row r="32" spans="1:15" ht="15.75" x14ac:dyDescent="0.25">
      <c r="A32" s="40"/>
      <c r="B32" s="41"/>
      <c r="C32" s="42"/>
      <c r="D32" s="43">
        <f>SUM(D26:D31)</f>
        <v>259</v>
      </c>
      <c r="E32" s="43">
        <f>SUM(E26:E31)</f>
        <v>442</v>
      </c>
      <c r="F32" s="44"/>
      <c r="G32" s="44"/>
      <c r="H32" s="44"/>
      <c r="I32" s="48"/>
      <c r="J32" s="45">
        <f>SUM(J26:J31)</f>
        <v>0</v>
      </c>
      <c r="K32" s="45">
        <f t="shared" ref="K32:O32" si="2">SUM(K26:K31)</f>
        <v>0</v>
      </c>
      <c r="L32" s="45">
        <f t="shared" si="2"/>
        <v>0</v>
      </c>
      <c r="M32" s="45">
        <f t="shared" si="2"/>
        <v>0</v>
      </c>
      <c r="N32" s="45">
        <f t="shared" si="2"/>
        <v>0</v>
      </c>
      <c r="O32" s="45">
        <f t="shared" si="2"/>
        <v>0</v>
      </c>
    </row>
    <row r="33" spans="1:15" ht="15.75" x14ac:dyDescent="0.25">
      <c r="A33" s="11"/>
      <c r="B33" s="57" t="s">
        <v>55</v>
      </c>
      <c r="C33" s="58"/>
      <c r="D33" s="12">
        <f>SUM(+D16+D25+D32)</f>
        <v>2285</v>
      </c>
      <c r="E33" s="12">
        <f>SUM(+E16+E25+E32)</f>
        <v>2957</v>
      </c>
      <c r="F33" s="13"/>
      <c r="G33" s="13"/>
      <c r="H33" s="13"/>
      <c r="I33" s="13"/>
      <c r="J33" s="19">
        <f>SUM(+J16+J25+J32)</f>
        <v>0</v>
      </c>
      <c r="K33" s="19">
        <f t="shared" ref="K33:O33" si="3">SUM(+K16+K25+K32)</f>
        <v>0</v>
      </c>
      <c r="L33" s="19">
        <f t="shared" si="3"/>
        <v>0</v>
      </c>
      <c r="M33" s="19">
        <f t="shared" si="3"/>
        <v>0</v>
      </c>
      <c r="N33" s="19">
        <f t="shared" si="3"/>
        <v>0</v>
      </c>
      <c r="O33" s="19">
        <f t="shared" si="3"/>
        <v>0</v>
      </c>
    </row>
  </sheetData>
  <mergeCells count="7">
    <mergeCell ref="A17:A24"/>
    <mergeCell ref="A26:A31"/>
    <mergeCell ref="B33:C33"/>
    <mergeCell ref="C2:H2"/>
    <mergeCell ref="C3:H3"/>
    <mergeCell ref="C4:E4"/>
    <mergeCell ref="A6:A15"/>
  </mergeCells>
  <pageMargins left="0.7" right="0.7" top="0.75" bottom="0.75" header="0.3" footer="0.3"/>
  <pageSetup paperSize="9" scale="66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G17"/>
  <sheetViews>
    <sheetView workbookViewId="0">
      <selection activeCell="B11" sqref="B11"/>
    </sheetView>
  </sheetViews>
  <sheetFormatPr defaultRowHeight="15" x14ac:dyDescent="0.25"/>
  <cols>
    <col min="2" max="2" width="10.140625" customWidth="1"/>
  </cols>
  <sheetData>
    <row r="2" spans="2:7" x14ac:dyDescent="0.25">
      <c r="B2" s="71" t="s">
        <v>56</v>
      </c>
      <c r="C2" s="71"/>
      <c r="D2" s="71"/>
      <c r="E2" s="71"/>
      <c r="F2" s="71"/>
      <c r="G2" s="71"/>
    </row>
    <row r="3" spans="2:7" x14ac:dyDescent="0.25">
      <c r="B3" s="71" t="s">
        <v>16</v>
      </c>
      <c r="C3" s="71"/>
      <c r="D3" s="71"/>
      <c r="E3" s="71"/>
      <c r="F3" s="71"/>
      <c r="G3" s="71"/>
    </row>
    <row r="4" spans="2:7" x14ac:dyDescent="0.25">
      <c r="B4" s="23"/>
      <c r="C4" s="23"/>
      <c r="D4" s="23"/>
      <c r="E4" s="23"/>
      <c r="F4" s="23"/>
      <c r="G4" s="24"/>
    </row>
    <row r="5" spans="2:7" x14ac:dyDescent="0.25">
      <c r="B5" s="23"/>
      <c r="C5" s="23"/>
      <c r="D5" s="23"/>
      <c r="E5" s="23"/>
      <c r="F5" s="23"/>
      <c r="G5" s="24"/>
    </row>
    <row r="6" spans="2:7" x14ac:dyDescent="0.25">
      <c r="B6" s="71" t="s">
        <v>17</v>
      </c>
      <c r="C6" s="71"/>
      <c r="D6" s="71"/>
      <c r="E6" s="71"/>
      <c r="F6" s="71"/>
      <c r="G6" s="71"/>
    </row>
    <row r="7" spans="2:7" ht="15.75" thickBot="1" x14ac:dyDescent="0.3">
      <c r="B7" s="24"/>
      <c r="C7" s="24"/>
      <c r="D7" s="24"/>
      <c r="E7" s="24"/>
      <c r="F7" s="24"/>
      <c r="G7" s="24"/>
    </row>
    <row r="8" spans="2:7" x14ac:dyDescent="0.25">
      <c r="B8" s="72" t="s">
        <v>57</v>
      </c>
      <c r="C8" s="75" t="s">
        <v>35</v>
      </c>
      <c r="D8" s="75"/>
      <c r="E8" s="75"/>
      <c r="F8" s="75"/>
      <c r="G8" s="77" t="s">
        <v>18</v>
      </c>
    </row>
    <row r="9" spans="2:7" x14ac:dyDescent="0.25">
      <c r="B9" s="73"/>
      <c r="C9" s="76"/>
      <c r="D9" s="76"/>
      <c r="E9" s="76"/>
      <c r="F9" s="76"/>
      <c r="G9" s="78"/>
    </row>
    <row r="10" spans="2:7" ht="15.75" thickBot="1" x14ac:dyDescent="0.3">
      <c r="B10" s="74"/>
      <c r="C10" s="25" t="s">
        <v>19</v>
      </c>
      <c r="D10" s="25" t="s">
        <v>20</v>
      </c>
      <c r="E10" s="25" t="s">
        <v>21</v>
      </c>
      <c r="F10" s="25" t="s">
        <v>22</v>
      </c>
      <c r="G10" s="79"/>
    </row>
    <row r="11" spans="2:7" ht="53.25" customHeight="1" x14ac:dyDescent="0.25">
      <c r="B11" s="26" t="s">
        <v>40</v>
      </c>
      <c r="C11" s="27">
        <v>535</v>
      </c>
      <c r="D11" s="27">
        <v>600</v>
      </c>
      <c r="E11" s="27">
        <v>600</v>
      </c>
      <c r="F11" s="27">
        <v>550</v>
      </c>
      <c r="G11" s="28">
        <f>SUM(C11:F11)</f>
        <v>2285</v>
      </c>
    </row>
    <row r="12" spans="2:7" x14ac:dyDescent="0.25">
      <c r="B12" s="29"/>
      <c r="C12" s="30"/>
      <c r="D12" s="30"/>
      <c r="E12" s="30"/>
      <c r="F12" s="30"/>
      <c r="G12" s="28"/>
    </row>
    <row r="13" spans="2:7" x14ac:dyDescent="0.25">
      <c r="B13" s="31" t="s">
        <v>23</v>
      </c>
      <c r="C13" s="29">
        <f>SUM(C11:C12)</f>
        <v>535</v>
      </c>
      <c r="D13" s="29">
        <f>SUM(D11:D12)</f>
        <v>600</v>
      </c>
      <c r="E13" s="29">
        <f>SUM(E11:E12)</f>
        <v>600</v>
      </c>
      <c r="F13" s="29">
        <f>SUM(F11)</f>
        <v>550</v>
      </c>
      <c r="G13" s="29">
        <f>SUM(C13:F13)</f>
        <v>2285</v>
      </c>
    </row>
    <row r="14" spans="2:7" x14ac:dyDescent="0.25">
      <c r="B14" s="24"/>
      <c r="C14" s="24"/>
      <c r="D14" s="24"/>
      <c r="E14" s="24"/>
      <c r="F14" s="24"/>
      <c r="G14" s="24"/>
    </row>
    <row r="17" spans="2:7" ht="15.75" x14ac:dyDescent="0.25">
      <c r="B17" s="32" t="s">
        <v>24</v>
      </c>
      <c r="C17" s="32"/>
      <c r="E17" s="32"/>
      <c r="F17" s="32" t="s">
        <v>25</v>
      </c>
      <c r="G17" s="33"/>
    </row>
  </sheetData>
  <mergeCells count="6">
    <mergeCell ref="B2:G2"/>
    <mergeCell ref="B3:G3"/>
    <mergeCell ref="B6:G6"/>
    <mergeCell ref="B8:B10"/>
    <mergeCell ref="C8:F9"/>
    <mergeCell ref="G8:G1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Приложение 1</vt:lpstr>
      <vt:lpstr>Приложение 2</vt:lpstr>
      <vt:lpstr>График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2025-12-01T13:50:50Z</dcterms:modified>
</cp:coreProperties>
</file>